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8"/>
  </bookViews>
  <sheets>
    <sheet name="จ่ายจากเงินรายรับ" sheetId="1" r:id="rId1"/>
    <sheet name="จ่ายจากเงินสะสม" sheetId="2" r:id="rId2"/>
    <sheet name="งบแสดงฐานะ สตง (2)" sheetId="3" r:id="rId3"/>
    <sheet name="งบเงินสะสม" sheetId="4" r:id="rId4"/>
    <sheet name="งบทรัพย์สิน (2)" sheetId="5" r:id="rId5"/>
    <sheet name="รับ-จ่าย" sheetId="6" r:id="rId6"/>
    <sheet name="งบทดลองก่อนปิดบัญชี" sheetId="7" r:id="rId7"/>
    <sheet name="งบทดลองหลังปิดบัญชี" sheetId="8" r:id="rId8"/>
    <sheet name="กระแสเงินสด" sheetId="9" r:id="rId9"/>
  </sheets>
  <externalReferences>
    <externalReference r:id="rId12"/>
  </externalReferences>
  <definedNames>
    <definedName name="_xlnm.Print_Area" localSheetId="4">'งบทรัพย์สิน (2)'!$A$1:$H$39</definedName>
    <definedName name="_xlnm.Print_Area" localSheetId="0">'จ่ายจากเงินรายรับ'!$A$1:$N$37</definedName>
    <definedName name="_xlnm.Print_Area" localSheetId="1">'จ่ายจากเงินสะสม'!$A$1:$M$26</definedName>
  </definedNames>
  <calcPr fullCalcOnLoad="1"/>
</workbook>
</file>

<file path=xl/comments5.xml><?xml version="1.0" encoding="utf-8"?>
<comments xmlns="http://schemas.openxmlformats.org/spreadsheetml/2006/main">
  <authors>
    <author>Mycom</author>
    <author>normal</author>
    <author>admin</author>
    <author>MANU</author>
  </authors>
  <commentList>
    <comment ref="C1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35,000+13,760+76,700+35000-35000</t>
        </r>
      </text>
    </comment>
    <comment ref="G10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+8900+603900+75000+288000+1048550+105100+6940
</t>
        </r>
      </text>
    </comment>
    <comment ref="C11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867,496+285,000+94,650+212,800+74000+28000+64000
</t>
        </r>
      </text>
    </comment>
    <comment ref="C13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785,000+50,800+22000</t>
        </r>
      </text>
    </comment>
    <comment ref="C14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1,982,168+94,000
</t>
        </r>
      </text>
    </comment>
    <comment ref="C15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+288000+1048550+44000+309000
</t>
        </r>
      </text>
    </comment>
    <comment ref="C2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8,808,500+575,000+40,000-10000+8900+603900+6940+41620
</t>
        </r>
      </text>
    </comment>
    <comment ref="C22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78000+2990
0+28000
</t>
        </r>
      </text>
    </comment>
    <comment ref="C23" authorId="2">
      <text>
        <r>
          <rPr>
            <b/>
            <sz val="8"/>
            <rFont val="Tahoma"/>
            <family val="2"/>
          </rPr>
          <t>admin:
ยอดเกิม 
ในการโยธา 398,400
บวก ปรับปรุงตาม สตง.เอา เครื่องใช้สนาม มาบวก  100,000  =  498,000.- บาท ณ 30 ก.ย. 53</t>
        </r>
      </text>
    </comment>
    <comment ref="C24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153720+4280+</t>
        </r>
      </text>
    </comment>
    <comment ref="C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เอาหมวดอื่น  73,175.-  มาแยกเป็น 3ประเภทดังนี้ 
1.ในงานบ้านงานครัว  39650+8350 =  48,000
2.ในงานกีฬา   5,925
3.เครื่องใช้สำนักงาน  19,250</t>
        </r>
      </text>
    </comment>
    <comment ref="C2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4963381.47+41500+31000+10990+39000+30000+30000+4500+74000+2500+7500+25000+10000+6000+11850+7500+17500+19850-70700-123200+75000+105100+16500+15000+3000+23900+16109.92+15000+31000+8500+4000+4000+35000+11580+6000+12000+5000+12000+7000+1000+11580+6000+87300+ปรับปรุงตาม สตง. เอาหมวดอื่น ๆ มาใส่  เพิ่ม 19,650.-
31 มีนาคม  2557  เอาหมวดทั่วไป  300,000 เรือสุพรรณหงษ์ใส่ในเครื่องใช้สำนักงาน
</t>
        </r>
      </text>
    </comment>
    <comment ref="C29" authorId="3">
      <text>
        <r>
          <rPr>
            <b/>
            <sz val="8"/>
            <rFont val="Tahoma"/>
            <family val="2"/>
          </rPr>
          <t>MANU:</t>
        </r>
        <r>
          <rPr>
            <sz val="8"/>
            <rFont val="Tahoma"/>
            <family val="2"/>
          </rPr>
          <t xml:space="preserve">
เรื่อสุพรรณหงศ์
</t>
        </r>
      </text>
    </comment>
  </commentList>
</comments>
</file>

<file path=xl/sharedStrings.xml><?xml version="1.0" encoding="utf-8"?>
<sst xmlns="http://schemas.openxmlformats.org/spreadsheetml/2006/main" count="604" uniqueCount="300">
  <si>
    <t>เทศบาลตำบลเทพาลัย</t>
  </si>
  <si>
    <t xml:space="preserve">เดือน  </t>
  </si>
  <si>
    <t xml:space="preserve">   กันยายน 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</si>
  <si>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</si>
  <si>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</si>
  <si>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</si>
  <si>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</si>
  <si>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</si>
  <si>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</si>
  <si>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</si>
  <si>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</si>
  <si>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</si>
  <si>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</si>
  <si>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</si>
  <si>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</si>
  <si>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</si>
  <si>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</si>
  <si>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</si>
  <si>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</si>
  <si>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</si>
  <si>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</si>
  <si>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</si>
  <si>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</si>
  <si>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</si>
  <si>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</si>
  <si>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</si>
  <si>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</si>
  <si>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</si>
  <si>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</si>
  <si>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</si>
  <si>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</si>
  <si>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</si>
  <si>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</si>
  <si>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</si>
  <si>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</si>
  <si>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</si>
  <si>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</si>
  <si>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</si>
  <si>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</si>
  <si>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</si>
  <si>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</si>
  <si>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</si>
  <si>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</si>
  <si>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</si>
  <si>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</si>
  <si>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</si>
  <si>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</si>
  <si>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</si>
  <si>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</si>
  <si>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</si>
  <si>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</si>
  <si>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</si>
  <si>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</si>
  <si>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</si>
  <si>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</si>
  <si>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</si>
  <si>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</si>
  <si>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</si>
  <si>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</si>
  <si>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</si>
  <si>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</si>
  <si>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</si>
  <si>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</si>
  <si>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</si>
  <si>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</si>
  <si>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</si>
  <si>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</si>
  <si>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</si>
  <si>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</si>
  <si>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</si>
  <si>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</si>
  <si>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</si>
  <si>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</si>
  <si>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</si>
  <si>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</si>
  <si>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</si>
  <si>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</si>
  <si>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</si>
  <si>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</si>
  <si>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</si>
  <si>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</si>
  <si>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</si>
  <si>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</si>
  <si>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</si>
  <si>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</si>
  <si>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</si>
  <si>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</si>
  <si>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</si>
  <si>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</si>
  <si>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</si>
  <si>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</si>
  <si>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</si>
  <si>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</si>
  <si>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</si>
  <si>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</si>
  <si>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</si>
  <si>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</si>
  <si>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</si>
  <si>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</si>
  <si>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</si>
  <si>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>(239,738</t>
  </si>
  <si>
    <t>15)</t>
  </si>
  <si>
    <t xml:space="preserve"> (ต่ำกว่า)</t>
  </si>
  <si>
    <t>(1,702,012</t>
  </si>
  <si>
    <t>74)</t>
  </si>
  <si>
    <t xml:space="preserve">                        ยอดยกไป</t>
  </si>
  <si>
    <t>สำนักงานเทศบาลตำบลเทพาลัย</t>
  </si>
  <si>
    <t>งบทดลองก่อนปิดบัญชี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</si>
  <si>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</si>
  <si>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</si>
  <si>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</si>
  <si>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</si>
  <si>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</si>
  <si>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</si>
  <si>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</si>
  <si>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</si>
  <si>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</si>
  <si>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</si>
  <si>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</si>
  <si>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</si>
  <si>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</si>
  <si>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</si>
  <si>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</si>
  <si>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</si>
  <si>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</si>
  <si>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</si>
  <si>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</si>
  <si>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</si>
  <si>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</si>
  <si>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</si>
  <si>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</si>
  <si>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</si>
  <si>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</si>
  <si>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</si>
  <si>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</si>
  <si>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</si>
  <si>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งบทดลองหลังปิดบัญชี</t>
  </si>
  <si>
    <t>รายงานกระแสเงินสด</t>
  </si>
  <si>
    <t>เพียงวันที่ 30  กันยายน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</si>
  <si>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</si>
  <si>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</si>
  <si>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</si>
  <si>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</si>
  <si>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</si>
  <si>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</si>
  <si>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</si>
  <si>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</si>
  <si>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</si>
  <si>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</si>
  <si>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</si>
  <si>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</si>
  <si>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</si>
  <si>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</si>
  <si>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2556   ถึงวันที่  30  กันยายน  2557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</si>
  <si>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</si>
  <si>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</si>
  <si>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</si>
  <si>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</si>
  <si>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</si>
  <si>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</si>
  <si>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</si>
  <si>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</si>
  <si>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</si>
  <si>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</si>
  <si>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</si>
  <si>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</si>
  <si>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</si>
  <si>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</si>
  <si>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</si>
  <si>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</si>
  <si>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</si>
  <si>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</si>
  <si>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 (หมายเหตุ  1)</t>
  </si>
  <si>
    <t xml:space="preserve">ค่าตอบแทน  (หมายเหตุ 2)   </t>
  </si>
  <si>
    <t>ค่าใช้สอย  (หมายเหตุ 3)</t>
  </si>
  <si>
    <t>ค่าวัสดุ  (หมายเหตุ  4)</t>
  </si>
  <si>
    <t>งบกลาง  (หมายเหตุ  5)</t>
  </si>
  <si>
    <t xml:space="preserve">ค่าครุภัณฑ์  </t>
  </si>
  <si>
    <t xml:space="preserve">ค่าที่ดินและสิ่งก่อสร้าง  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</si>
  <si>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</si>
  <si>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</si>
  <si>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</si>
  <si>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</si>
  <si>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</si>
  <si>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</si>
  <si>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</si>
  <si>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 xml:space="preserve"> ………………..................…….....ปลัดเทศบาลฯปฎิบัติหน้าที่นายกเทศมนตรีตำบลเทพาลัย </t>
  </si>
  <si>
    <t xml:space="preserve"> ..............................................ปลัดเทศบาลตำบลเทพาลัย</t>
  </si>
  <si>
    <t xml:space="preserve"> ............................ผู้อำนวยการกองคลังเทศบาลตำบลเทพาลัย</t>
  </si>
  <si>
    <t>รายงานรายจ่ายในการดำเนินงานที่จ่ายจากเงินสะสม</t>
  </si>
  <si>
    <t>แผนงานบริหารงานทั่วไป</t>
  </si>
  <si>
    <t>แผนงานเคหะและชุมชน</t>
  </si>
  <si>
    <t>แผนงานสาธารณสุข</t>
  </si>
  <si>
    <t>แผนงานการรักษาฯ</t>
  </si>
  <si>
    <t>แผนงานสร้างความฯ</t>
  </si>
  <si>
    <t>แผนงานงบกลาง</t>
  </si>
  <si>
    <t>แผนงานการศึกษา</t>
  </si>
  <si>
    <t>งานบริหาร</t>
  </si>
  <si>
    <t>บริหารทั่วไป</t>
  </si>
  <si>
    <t>งานจำกัดขยะมูลฝอย</t>
  </si>
  <si>
    <t>งานไฟฟ้าถนน</t>
  </si>
  <si>
    <t>งานบำบัด</t>
  </si>
  <si>
    <t>บริหารงานทั่วไป</t>
  </si>
  <si>
    <t>งานป้องกันและบรรเทา</t>
  </si>
  <si>
    <t>งานส่งเสริมและ</t>
  </si>
  <si>
    <t>งานงบกลาง</t>
  </si>
  <si>
    <t>บริหารทั่วไปเกี่ยวกับ</t>
  </si>
  <si>
    <t>งานคลัง</t>
  </si>
  <si>
    <t>เกี่ยวกับเคหะ</t>
  </si>
  <si>
    <t>และสิ่งแวดล้อม</t>
  </si>
  <si>
    <t>น้ำเสีย</t>
  </si>
  <si>
    <t>เกี่ยวกับสาธารณสุข</t>
  </si>
  <si>
    <t>สาธารณภัย</t>
  </si>
  <si>
    <t>สนับสนุนฯ</t>
  </si>
  <si>
    <t xml:space="preserve">หมายเหตุ  </t>
  </si>
  <si>
    <t>1.  จ่ายขาดเงินสะสม</t>
  </si>
  <si>
    <t>2.  เงินทุนสำรองเงินสะสม</t>
  </si>
  <si>
    <t>งบแสดงฐานะการเงิน</t>
  </si>
  <si>
    <t>ณ  วัยที่  30  กันยายน  2557</t>
  </si>
  <si>
    <t>ทรัพย์สิน</t>
  </si>
  <si>
    <t>ทุนทรัพย์สินตามงบทรัพย์สิน</t>
  </si>
  <si>
    <t>(หมายเหตุ  1)</t>
  </si>
  <si>
    <t xml:space="preserve">เงินสดและเงินฝากธนาคาร  </t>
  </si>
  <si>
    <t>(หมายเหตุ  2)</t>
  </si>
  <si>
    <t>เงินฝาก-เงินทุนส่งเสริมกิจการเทศบาล(ก.ส.ท.)</t>
  </si>
  <si>
    <t>เงินอุดหนุนเฉพาะกิจฝากคลังจังหวัด</t>
  </si>
  <si>
    <t>ลูกหนี้ - ภาษีโรงเรือนและที่ดิน</t>
  </si>
  <si>
    <t xml:space="preserve">        - ภาษีป้าย</t>
  </si>
  <si>
    <t>หนิ้สินและเงินสะสม</t>
  </si>
  <si>
    <t xml:space="preserve">ทุนทรัพย์สิน </t>
  </si>
  <si>
    <t xml:space="preserve">เงินรับฝากต่าง ๆ </t>
  </si>
  <si>
    <t>(หมายเหตุ  3)</t>
  </si>
  <si>
    <t xml:space="preserve">รายจ่ายค้างจ่าย  </t>
  </si>
  <si>
    <t>(หมายเหตุ  4)</t>
  </si>
  <si>
    <t>เงินอุดหนุนเฉพาะกิจค้างจ่าย</t>
  </si>
  <si>
    <t>(หมายเหตุ  5)</t>
  </si>
  <si>
    <t xml:space="preserve">เงินสะสม  </t>
  </si>
  <si>
    <t>(หมายเหตุ  6)</t>
  </si>
  <si>
    <t>รายรับจริงสูงกว่ารายจ่ายจริง</t>
  </si>
  <si>
    <t>หมายเหตุประกอบงบการเงินเป็นส่วนหนึ่งของงบการเงินนี้</t>
  </si>
  <si>
    <t>....................................................</t>
  </si>
  <si>
    <t>ปลัดเทศบาลฯปฏิบัติหน้าที่นายกเทศมนตรีตำบลเทพาลัย</t>
  </si>
  <si>
    <t>ปลัดเทศบาลตำบลเทพาลัย</t>
  </si>
  <si>
    <t>ผู้อำนวยการกองคลังเทศบาลตำบลเทพาลัย</t>
  </si>
  <si>
    <t>หมายเหตุ 6</t>
  </si>
  <si>
    <t>งบเงินสะสม</t>
  </si>
  <si>
    <t>ณ  วันที่  30  กันยายน  2557</t>
  </si>
  <si>
    <t>เงินสะสม  1  ตุลาคม  2556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</si>
  <si>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</si>
  <si>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 xml:space="preserve">บวก  </t>
  </si>
  <si>
    <t>รายรับจริงสูงกว่ารายจ่ายจริงหลังหักเงินทุนสำรองเงินสะสม</t>
  </si>
  <si>
    <t>รับระหว่างปี</t>
  </si>
  <si>
    <t>หัก</t>
  </si>
  <si>
    <t>จ่ายขาดเงินสะสม</t>
  </si>
  <si>
    <t>เงินสะสม  30  กันยายน  2557</t>
  </si>
  <si>
    <t>เงินสะสม  30 กันยายน 2557  ประกอบด้วย</t>
  </si>
  <si>
    <t>เงินฝาก ก.ส.ท.</t>
  </si>
  <si>
    <t>ลูกหนี้ภาษี</t>
  </si>
  <si>
    <t>เงินสะสมที่สามารถนำไปใช้ได้</t>
  </si>
  <si>
    <t>หมายเหตุ</t>
  </si>
  <si>
    <t>ในปีงบประมาณ  2557  ได้รับอนุมัติให้จ่ายเงินสะสม     จำนวน</t>
  </si>
  <si>
    <t>รายละเอียดปรากฎตามหมายเหตุ  6.1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</si>
  <si>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</si>
  <si>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</si>
  <si>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</si>
  <si>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</si>
  <si>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</si>
  <si>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</si>
  <si>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 xml:space="preserve">  ก. อสังหาริมทรัพย์</t>
  </si>
  <si>
    <t>รายได้สุขาภิบาล</t>
  </si>
  <si>
    <t>รายได้เทศบาล</t>
  </si>
  <si>
    <t>เงินบริจาค</t>
  </si>
  <si>
    <t xml:space="preserve">   2.  ตลาดสด</t>
  </si>
  <si>
    <t xml:space="preserve">   3.  ที่ดิน</t>
  </si>
  <si>
    <t xml:space="preserve">   4.  ศูนย์พัฒนาเด็กเล็ก</t>
  </si>
  <si>
    <t xml:space="preserve">   5.  อาคารสำนักงาน</t>
  </si>
  <si>
    <t xml:space="preserve">   6.  อาคารเอนกประสงค์</t>
  </si>
  <si>
    <t xml:space="preserve">   7.  เสาติดตั้งหอกระจายเสียง</t>
  </si>
  <si>
    <t xml:space="preserve">  ข. สังหาริมทรัพย์</t>
  </si>
  <si>
    <t xml:space="preserve">   1.  เครื่องยนต์และยานพาหนะ</t>
  </si>
  <si>
    <t xml:space="preserve">   2.  เครื่องมือเครื่องใช้และอุปกรณ์</t>
  </si>
  <si>
    <t xml:space="preserve">        ก. ในการดับเพลิง</t>
  </si>
  <si>
    <t xml:space="preserve">        ข.  ในการโยธา</t>
  </si>
  <si>
    <t xml:space="preserve">   3.  เครื่องใช้สำนักงาน</t>
  </si>
  <si>
    <t>(นางนภัสนันท์  สารนอก)</t>
  </si>
  <si>
    <t>นายกเทศมนตรีตำบลเทพาลัย</t>
  </si>
  <si>
    <t>หมายเหตุ  1</t>
  </si>
  <si>
    <t>ณ  วันที่  30   กันยายน  2557</t>
  </si>
  <si>
    <t xml:space="preserve">   1.  ป้าย</t>
  </si>
  <si>
    <t>เงินอุดหนุน ไทยเข้มแข็ง</t>
  </si>
  <si>
    <t xml:space="preserve">   8.  ผนังกั้นห้องป้องกันฯ</t>
  </si>
  <si>
    <t xml:space="preserve">   9.  เตาเผาขยะปลอดมลพิษ</t>
  </si>
  <si>
    <t xml:space="preserve">        ค.  ในการเกษตร</t>
  </si>
  <si>
    <t xml:space="preserve">        ง.  ในการสำรวจ</t>
  </si>
  <si>
    <t xml:space="preserve">        จ.  ในงานบ้านงานครัว</t>
  </si>
  <si>
    <t xml:space="preserve">        ฉ.  ในการกีฬา</t>
  </si>
  <si>
    <t>( นายรัตน์สุพล  งามดี )</t>
  </si>
  <si>
    <t>( นายรัตน์สุพล  งามดี)</t>
  </si>
  <si>
    <t>ผู้อำนวยการกองคลัง</t>
  </si>
  <si>
    <t>ปลัดเทศบาลตำบลเทพาลัย ปฏิบัติหน้าที่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</si>
</sst>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u val="single"/>
      <sz val="10"/>
      <name val="TH SarabunPSK"/>
      <family val="2"/>
    </font>
    <font>
      <b/>
      <sz val="10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4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>
      <alignment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/>
      <protection/>
    </xf>
    <xf numFmtId="187" fontId="22" fillId="0" borderId="16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188" fontId="22" fillId="0" borderId="13" xfId="55" applyNumberFormat="1" applyFont="1" applyBorder="1">
      <alignment/>
      <protection/>
    </xf>
    <xf numFmtId="188" fontId="22" fillId="0" borderId="13" xfId="55" applyNumberFormat="1" applyFont="1" applyBorder="1" applyAlignment="1">
      <alignment horizontal="center"/>
      <protection/>
    </xf>
    <xf numFmtId="188" fontId="22" fillId="0" borderId="13" xfId="55" applyNumberFormat="1" applyFont="1" applyBorder="1" applyAlignment="1">
      <alignment vertical="center"/>
      <protection/>
    </xf>
    <xf numFmtId="189" fontId="22" fillId="0" borderId="13" xfId="55" applyNumberFormat="1" applyFont="1" applyBorder="1" applyAlignment="1">
      <alignment horizontal="center" vertical="center"/>
      <protection/>
    </xf>
    <xf numFmtId="188" fontId="22" fillId="0" borderId="21" xfId="55" applyNumberFormat="1" applyFont="1" applyBorder="1">
      <alignment/>
      <protection/>
    </xf>
    <xf numFmtId="188" fontId="22" fillId="0" borderId="21" xfId="55" applyNumberFormat="1" applyFont="1" applyBorder="1" applyAlignment="1">
      <alignment horizontal="center"/>
      <protection/>
    </xf>
    <xf numFmtId="0" fontId="22" fillId="0" borderId="21" xfId="55" applyFont="1" applyBorder="1">
      <alignment/>
      <protection/>
    </xf>
    <xf numFmtId="49" fontId="22" fillId="0" borderId="21" xfId="55" applyNumberFormat="1" applyFont="1" applyBorder="1">
      <alignment/>
      <protection/>
    </xf>
    <xf numFmtId="3" fontId="22" fillId="0" borderId="16" xfId="55" applyNumberFormat="1" applyFont="1" applyBorder="1">
      <alignment/>
      <protection/>
    </xf>
    <xf numFmtId="188" fontId="22" fillId="0" borderId="16" xfId="55" applyNumberFormat="1" applyFont="1" applyBorder="1">
      <alignment/>
      <protection/>
    </xf>
    <xf numFmtId="189" fontId="22" fillId="0" borderId="16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>
      <alignment horizontal="center"/>
      <protection/>
    </xf>
    <xf numFmtId="0" fontId="22" fillId="0" borderId="16" xfId="55" applyFont="1" applyBorder="1" applyAlignment="1">
      <alignment horizontal="right"/>
      <protection/>
    </xf>
    <xf numFmtId="188" fontId="22" fillId="0" borderId="16" xfId="55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55" applyNumberFormat="1" applyFont="1" applyBorder="1">
      <alignment/>
      <protection/>
    </xf>
    <xf numFmtId="0" fontId="22" fillId="0" borderId="22" xfId="55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 quotePrefix="1">
      <alignment horizontal="center"/>
      <protection/>
    </xf>
    <xf numFmtId="188" fontId="22" fillId="0" borderId="22" xfId="55" applyNumberFormat="1" applyFont="1" applyBorder="1" applyAlignment="1">
      <alignment horizontal="right"/>
      <protection/>
    </xf>
    <xf numFmtId="191" fontId="22" fillId="0" borderId="0" xfId="55" applyNumberFormat="1" applyFont="1">
      <alignment/>
      <protection/>
    </xf>
    <xf numFmtId="0" fontId="24" fillId="0" borderId="16" xfId="55" applyFont="1" applyBorder="1">
      <alignment/>
      <protection/>
    </xf>
    <xf numFmtId="188" fontId="22" fillId="0" borderId="16" xfId="55" applyNumberFormat="1" applyFont="1" applyBorder="1" applyAlignment="1">
      <alignment horizontal="center"/>
      <protection/>
    </xf>
    <xf numFmtId="3" fontId="22" fillId="0" borderId="16" xfId="55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55" applyNumberFormat="1" applyFont="1" applyBorder="1">
      <alignment/>
      <protection/>
    </xf>
    <xf numFmtId="0" fontId="22" fillId="0" borderId="22" xfId="55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55" applyNumberFormat="1" applyFont="1" applyBorder="1">
      <alignment/>
      <protection/>
    </xf>
    <xf numFmtId="0" fontId="22" fillId="0" borderId="24" xfId="55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55" applyNumberFormat="1" applyFont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188" fontId="22" fillId="0" borderId="24" xfId="55" applyNumberFormat="1" applyFont="1" applyBorder="1">
      <alignment/>
      <protection/>
    </xf>
    <xf numFmtId="188" fontId="22" fillId="0" borderId="20" xfId="55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55" applyFont="1" applyBorder="1" applyAlignment="1">
      <alignment vertical="center"/>
      <protection/>
    </xf>
    <xf numFmtId="188" fontId="22" fillId="0" borderId="16" xfId="55" applyNumberFormat="1" applyFont="1" applyBorder="1" applyAlignment="1">
      <alignment vertical="center"/>
      <protection/>
    </xf>
    <xf numFmtId="188" fontId="22" fillId="0" borderId="16" xfId="55" applyNumberFormat="1" applyFont="1" applyBorder="1" applyAlignment="1">
      <alignment horizontal="center" vertical="center"/>
      <protection/>
    </xf>
    <xf numFmtId="0" fontId="25" fillId="0" borderId="16" xfId="55" applyFont="1" applyBorder="1" applyAlignment="1">
      <alignment vertical="center"/>
      <protection/>
    </xf>
    <xf numFmtId="189" fontId="22" fillId="0" borderId="16" xfId="55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43" fontId="22" fillId="0" borderId="0" xfId="55" applyNumberFormat="1" applyFont="1">
      <alignment/>
      <protection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55" applyFont="1" applyBorder="1">
      <alignment/>
      <protection/>
    </xf>
    <xf numFmtId="0" fontId="22" fillId="0" borderId="25" xfId="55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55" applyFont="1" applyBorder="1" applyAlignment="1">
      <alignment horizontal="center" vertical="center"/>
      <protection/>
    </xf>
    <xf numFmtId="188" fontId="22" fillId="0" borderId="24" xfId="55" applyNumberFormat="1" applyFont="1" applyBorder="1" applyAlignment="1">
      <alignment vertical="center"/>
      <protection/>
    </xf>
    <xf numFmtId="189" fontId="22" fillId="0" borderId="22" xfId="55" applyNumberFormat="1" applyFont="1" applyBorder="1" applyAlignment="1">
      <alignment horizontal="center" vertical="center"/>
      <protection/>
    </xf>
    <xf numFmtId="0" fontId="22" fillId="0" borderId="25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55" applyNumberFormat="1" applyFont="1" applyBorder="1" applyAlignment="1">
      <alignment horizontal="center"/>
      <protection/>
    </xf>
    <xf numFmtId="0" fontId="22" fillId="0" borderId="0" xfId="55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55" applyNumberFormat="1" applyFont="1" applyBorder="1" applyAlignment="1">
      <alignment horizontal="center" vertical="center"/>
      <protection/>
    </xf>
    <xf numFmtId="188" fontId="22" fillId="0" borderId="27" xfId="55" applyNumberFormat="1" applyFont="1" applyBorder="1" applyAlignment="1">
      <alignment vertical="center"/>
      <protection/>
    </xf>
    <xf numFmtId="188" fontId="22" fillId="0" borderId="0" xfId="55" applyNumberFormat="1" applyFont="1">
      <alignment/>
      <protection/>
    </xf>
    <xf numFmtId="0" fontId="21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192" fontId="21" fillId="0" borderId="0" xfId="55" applyNumberFormat="1" applyFont="1" applyAlignment="1">
      <alignment horizontal="center" vertical="top"/>
      <protection/>
    </xf>
    <xf numFmtId="0" fontId="21" fillId="0" borderId="22" xfId="55" applyFont="1" applyBorder="1" applyAlignment="1">
      <alignment horizontal="center" vertical="center"/>
      <protection/>
    </xf>
    <xf numFmtId="190" fontId="21" fillId="0" borderId="22" xfId="42" applyNumberFormat="1" applyFont="1" applyBorder="1" applyAlignment="1">
      <alignment horizontal="center" vertical="center"/>
    </xf>
    <xf numFmtId="0" fontId="27" fillId="0" borderId="28" xfId="55" applyFont="1" applyBorder="1">
      <alignment/>
      <protection/>
    </xf>
    <xf numFmtId="49" fontId="27" fillId="0" borderId="28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 horizontal="right"/>
    </xf>
    <xf numFmtId="190" fontId="27" fillId="0" borderId="28" xfId="42" applyNumberFormat="1" applyFont="1" applyBorder="1" applyAlignment="1">
      <alignment horizontal="center"/>
    </xf>
    <xf numFmtId="189" fontId="27" fillId="0" borderId="28" xfId="42" applyNumberFormat="1" applyFont="1" applyBorder="1" applyAlignment="1">
      <alignment horizontal="center"/>
    </xf>
    <xf numFmtId="0" fontId="27" fillId="0" borderId="28" xfId="55" applyFont="1" applyBorder="1" applyAlignment="1">
      <alignment/>
      <protection/>
    </xf>
    <xf numFmtId="0" fontId="27" fillId="0" borderId="28" xfId="55" applyFont="1" applyBorder="1" applyAlignment="1">
      <alignment horizontal="center"/>
      <protection/>
    </xf>
    <xf numFmtId="49" fontId="27" fillId="0" borderId="29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/>
    </xf>
    <xf numFmtId="0" fontId="27" fillId="0" borderId="30" xfId="55" applyFont="1" applyBorder="1">
      <alignment/>
      <protection/>
    </xf>
    <xf numFmtId="49" fontId="27" fillId="0" borderId="31" xfId="55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 horizontal="right"/>
    </xf>
    <xf numFmtId="190" fontId="27" fillId="0" borderId="30" xfId="42" applyNumberFormat="1" applyFont="1" applyBorder="1" applyAlignment="1">
      <alignment horizontal="center"/>
    </xf>
    <xf numFmtId="189" fontId="27" fillId="0" borderId="30" xfId="42" applyNumberFormat="1" applyFont="1" applyBorder="1" applyAlignment="1">
      <alignment horizontal="center"/>
    </xf>
    <xf numFmtId="0" fontId="27" fillId="0" borderId="27" xfId="55" applyFont="1" applyBorder="1" applyAlignment="1">
      <alignment vertical="center"/>
      <protection/>
    </xf>
    <xf numFmtId="0" fontId="27" fillId="0" borderId="32" xfId="55" applyFont="1" applyBorder="1" applyAlignment="1">
      <alignment horizontal="center" vertical="center"/>
      <protection/>
    </xf>
    <xf numFmtId="190" fontId="21" fillId="0" borderId="27" xfId="42" applyNumberFormat="1" applyFont="1" applyBorder="1" applyAlignment="1">
      <alignment vertical="center"/>
    </xf>
    <xf numFmtId="189" fontId="21" fillId="0" borderId="27" xfId="42" applyNumberFormat="1" applyFont="1" applyBorder="1" applyAlignment="1">
      <alignment horizontal="center" vertical="center"/>
    </xf>
    <xf numFmtId="0" fontId="28" fillId="0" borderId="0" xfId="55" applyFont="1" applyAlignment="1">
      <alignment horizontal="center"/>
      <protection/>
    </xf>
    <xf numFmtId="0" fontId="18" fillId="0" borderId="0" xfId="55">
      <alignment/>
      <protection/>
    </xf>
    <xf numFmtId="0" fontId="21" fillId="0" borderId="0" xfId="55" applyFont="1" applyAlignment="1">
      <alignment horizontal="center"/>
      <protection/>
    </xf>
    <xf numFmtId="4" fontId="27" fillId="0" borderId="0" xfId="55" applyNumberFormat="1" applyFont="1" applyAlignment="1">
      <alignment horizontal="right"/>
      <protection/>
    </xf>
    <xf numFmtId="4" fontId="27" fillId="0" borderId="0" xfId="55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55" applyNumberFormat="1" applyFont="1" applyFill="1" applyAlignment="1">
      <alignment horizontal="right"/>
      <protection/>
    </xf>
    <xf numFmtId="0" fontId="27" fillId="0" borderId="0" xfId="55" applyFont="1" applyAlignment="1">
      <alignment vertical="center"/>
      <protection/>
    </xf>
    <xf numFmtId="4" fontId="27" fillId="0" borderId="33" xfId="55" applyNumberFormat="1" applyFont="1" applyBorder="1" applyAlignment="1">
      <alignment horizontal="right" vertical="center"/>
      <protection/>
    </xf>
    <xf numFmtId="4" fontId="27" fillId="0" borderId="0" xfId="55" applyNumberFormat="1" applyFont="1" applyBorder="1" applyAlignment="1">
      <alignment horizontal="right" vertical="center"/>
      <protection/>
    </xf>
    <xf numFmtId="4" fontId="27" fillId="0" borderId="33" xfId="55" applyNumberFormat="1" applyFont="1" applyFill="1" applyBorder="1" applyAlignment="1">
      <alignment horizontal="right" vertical="center"/>
      <protection/>
    </xf>
    <xf numFmtId="0" fontId="27" fillId="0" borderId="0" xfId="55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55" applyFont="1" applyBorder="1">
      <alignment/>
      <protection/>
    </xf>
    <xf numFmtId="4" fontId="27" fillId="0" borderId="33" xfId="55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1" fillId="0" borderId="34" xfId="57" applyFont="1" applyBorder="1" applyAlignment="1">
      <alignment horizontal="center"/>
      <protection/>
    </xf>
    <xf numFmtId="0" fontId="31" fillId="0" borderId="14" xfId="57" applyFont="1" applyBorder="1" applyAlignment="1">
      <alignment horizontal="center" vertical="center"/>
      <protection/>
    </xf>
    <xf numFmtId="0" fontId="31" fillId="0" borderId="15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 wrapText="1"/>
      <protection/>
    </xf>
    <xf numFmtId="0" fontId="31" fillId="0" borderId="25" xfId="57" applyFont="1" applyBorder="1" applyAlignment="1">
      <alignment horizontal="center" vertical="center"/>
      <protection/>
    </xf>
    <xf numFmtId="0" fontId="31" fillId="0" borderId="17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31" fillId="0" borderId="26" xfId="57" applyFont="1" applyBorder="1" applyAlignment="1">
      <alignment horizontal="center" vertical="center"/>
      <protection/>
    </xf>
    <xf numFmtId="0" fontId="31" fillId="0" borderId="35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 wrapText="1"/>
      <protection/>
    </xf>
    <xf numFmtId="0" fontId="32" fillId="0" borderId="14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0" borderId="24" xfId="57" applyFont="1" applyBorder="1">
      <alignment/>
      <protection/>
    </xf>
    <xf numFmtId="43" fontId="24" fillId="0" borderId="24" xfId="47" applyFont="1" applyBorder="1" applyAlignment="1">
      <alignment/>
    </xf>
    <xf numFmtId="0" fontId="24" fillId="0" borderId="25" xfId="57" applyFont="1" applyBorder="1">
      <alignment/>
      <protection/>
    </xf>
    <xf numFmtId="0" fontId="24" fillId="0" borderId="29" xfId="57" applyFont="1" applyFill="1" applyBorder="1">
      <alignment/>
      <protection/>
    </xf>
    <xf numFmtId="43" fontId="24" fillId="0" borderId="36" xfId="47" applyFont="1" applyFill="1" applyBorder="1" applyAlignment="1">
      <alignment/>
    </xf>
    <xf numFmtId="43" fontId="24" fillId="0" borderId="36" xfId="47" applyFont="1" applyBorder="1" applyAlignment="1">
      <alignment/>
    </xf>
    <xf numFmtId="0" fontId="24" fillId="0" borderId="17" xfId="57" applyFont="1" applyFill="1" applyBorder="1">
      <alignment/>
      <protection/>
    </xf>
    <xf numFmtId="0" fontId="24" fillId="0" borderId="26" xfId="57" applyFont="1" applyBorder="1">
      <alignment/>
      <protection/>
    </xf>
    <xf numFmtId="0" fontId="24" fillId="0" borderId="35" xfId="57" applyFont="1" applyBorder="1" applyAlignment="1">
      <alignment horizontal="center"/>
      <protection/>
    </xf>
    <xf numFmtId="43" fontId="24" fillId="0" borderId="27" xfId="47" applyFont="1" applyBorder="1" applyAlignment="1">
      <alignment/>
    </xf>
    <xf numFmtId="43" fontId="24" fillId="0" borderId="27" xfId="57" applyNumberFormat="1" applyFont="1" applyBorder="1">
      <alignment/>
      <protection/>
    </xf>
    <xf numFmtId="0" fontId="32" fillId="0" borderId="25" xfId="57" applyFont="1" applyBorder="1">
      <alignment/>
      <protection/>
    </xf>
    <xf numFmtId="0" fontId="24" fillId="0" borderId="17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9" xfId="57" applyFont="1" applyBorder="1">
      <alignment/>
      <protection/>
    </xf>
    <xf numFmtId="43" fontId="24" fillId="0" borderId="28" xfId="47" applyFont="1" applyBorder="1" applyAlignment="1">
      <alignment/>
    </xf>
    <xf numFmtId="0" fontId="24" fillId="0" borderId="28" xfId="57" applyFont="1" applyBorder="1">
      <alignment/>
      <protection/>
    </xf>
    <xf numFmtId="43" fontId="24" fillId="0" borderId="28" xfId="47" applyFont="1" applyBorder="1" applyAlignment="1">
      <alignment horizontal="center"/>
    </xf>
    <xf numFmtId="43" fontId="24" fillId="0" borderId="16" xfId="47" applyFont="1" applyBorder="1" applyAlignment="1">
      <alignment/>
    </xf>
    <xf numFmtId="0" fontId="24" fillId="0" borderId="37" xfId="57" applyFont="1" applyBorder="1">
      <alignment/>
      <protection/>
    </xf>
    <xf numFmtId="0" fontId="24" fillId="0" borderId="38" xfId="57" applyFont="1" applyBorder="1" applyAlignment="1">
      <alignment horizontal="center"/>
      <protection/>
    </xf>
    <xf numFmtId="0" fontId="24" fillId="0" borderId="27" xfId="57" applyFont="1" applyBorder="1">
      <alignment/>
      <protection/>
    </xf>
    <xf numFmtId="0" fontId="24" fillId="0" borderId="39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40" xfId="57" applyFont="1" applyBorder="1">
      <alignment/>
      <protection/>
    </xf>
    <xf numFmtId="43" fontId="24" fillId="0" borderId="41" xfId="47" applyFont="1" applyBorder="1" applyAlignment="1">
      <alignment/>
    </xf>
    <xf numFmtId="43" fontId="24" fillId="0" borderId="42" xfId="47" applyFont="1" applyBorder="1" applyAlignment="1">
      <alignment/>
    </xf>
    <xf numFmtId="0" fontId="22" fillId="0" borderId="0" xfId="57" applyFont="1" applyBorder="1">
      <alignment/>
      <protection/>
    </xf>
    <xf numFmtId="0" fontId="19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20" fillId="0" borderId="14" xfId="57" applyFont="1" applyBorder="1">
      <alignment/>
      <protection/>
    </xf>
    <xf numFmtId="0" fontId="20" fillId="0" borderId="24" xfId="57" applyFont="1" applyBorder="1" applyAlignment="1">
      <alignment horizontal="center" vertical="center" wrapText="1"/>
      <protection/>
    </xf>
    <xf numFmtId="0" fontId="20" fillId="0" borderId="37" xfId="57" applyFont="1" applyBorder="1" applyAlignment="1">
      <alignment horizontal="center"/>
      <protection/>
    </xf>
    <xf numFmtId="0" fontId="20" fillId="0" borderId="38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0" fillId="0" borderId="16" xfId="57" applyFont="1" applyBorder="1">
      <alignment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24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 vertical="center" wrapText="1"/>
      <protection/>
    </xf>
    <xf numFmtId="0" fontId="20" fillId="0" borderId="24" xfId="57" applyFont="1" applyBorder="1" applyAlignment="1">
      <alignment horizontal="center" vertical="center"/>
      <protection/>
    </xf>
    <xf numFmtId="0" fontId="20" fillId="0" borderId="24" xfId="57" applyFont="1" applyFill="1" applyBorder="1" applyAlignment="1">
      <alignment horizontal="center"/>
      <protection/>
    </xf>
    <xf numFmtId="0" fontId="20" fillId="0" borderId="24" xfId="57" applyFont="1" applyFill="1" applyBorder="1" applyAlignment="1">
      <alignment horizontal="center" vertical="center"/>
      <protection/>
    </xf>
    <xf numFmtId="0" fontId="20" fillId="0" borderId="21" xfId="57" applyFont="1" applyBorder="1">
      <alignment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1" xfId="57" applyFont="1" applyFill="1" applyBorder="1" applyAlignment="1">
      <alignment horizontal="center"/>
      <protection/>
    </xf>
    <xf numFmtId="0" fontId="20" fillId="0" borderId="21" xfId="57" applyFont="1" applyFill="1" applyBorder="1" applyAlignment="1">
      <alignment horizontal="center" vertical="center"/>
      <protection/>
    </xf>
    <xf numFmtId="0" fontId="33" fillId="0" borderId="43" xfId="57" applyFont="1" applyBorder="1">
      <alignment/>
      <protection/>
    </xf>
    <xf numFmtId="0" fontId="20" fillId="0" borderId="43" xfId="57" applyFont="1" applyBorder="1">
      <alignment/>
      <protection/>
    </xf>
    <xf numFmtId="0" fontId="20" fillId="0" borderId="43" xfId="57" applyFont="1" applyBorder="1" applyAlignment="1">
      <alignment horizontal="center"/>
      <protection/>
    </xf>
    <xf numFmtId="0" fontId="20" fillId="0" borderId="44" xfId="57" applyFont="1" applyBorder="1">
      <alignment/>
      <protection/>
    </xf>
    <xf numFmtId="43" fontId="20" fillId="0" borderId="28" xfId="47" applyFont="1" applyBorder="1" applyAlignment="1">
      <alignment horizontal="center"/>
    </xf>
    <xf numFmtId="43" fontId="20" fillId="0" borderId="28" xfId="47" applyFont="1" applyBorder="1" applyAlignment="1">
      <alignment/>
    </xf>
    <xf numFmtId="43" fontId="20" fillId="0" borderId="45" xfId="47" applyFont="1" applyBorder="1" applyAlignment="1">
      <alignment/>
    </xf>
    <xf numFmtId="0" fontId="20" fillId="0" borderId="28" xfId="57" applyFont="1" applyBorder="1">
      <alignment/>
      <protection/>
    </xf>
    <xf numFmtId="43" fontId="20" fillId="0" borderId="28" xfId="47" applyFont="1" applyFill="1" applyBorder="1" applyAlignment="1">
      <alignment horizontal="center"/>
    </xf>
    <xf numFmtId="43" fontId="20" fillId="0" borderId="46" xfId="47" applyFont="1" applyFill="1" applyBorder="1" applyAlignment="1">
      <alignment horizontal="center"/>
    </xf>
    <xf numFmtId="43" fontId="20" fillId="0" borderId="28" xfId="47" applyFont="1" applyFill="1" applyBorder="1" applyAlignment="1">
      <alignment/>
    </xf>
    <xf numFmtId="43" fontId="20" fillId="0" borderId="46" xfId="47" applyFont="1" applyBorder="1" applyAlignment="1">
      <alignment horizontal="center"/>
    </xf>
    <xf numFmtId="0" fontId="34" fillId="0" borderId="22" xfId="57" applyFont="1" applyBorder="1" applyAlignment="1">
      <alignment horizontal="center"/>
      <protection/>
    </xf>
    <xf numFmtId="43" fontId="20" fillId="0" borderId="22" xfId="47" applyFont="1" applyBorder="1" applyAlignment="1">
      <alignment horizontal="center"/>
    </xf>
    <xf numFmtId="0" fontId="33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4" fontId="20" fillId="0" borderId="34" xfId="57" applyNumberFormat="1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4" fontId="20" fillId="0" borderId="33" xfId="57" applyNumberFormat="1" applyFont="1" applyBorder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43" fontId="27" fillId="0" borderId="0" xfId="42" applyFont="1" applyAlignment="1">
      <alignment/>
    </xf>
    <xf numFmtId="43" fontId="21" fillId="0" borderId="47" xfId="42" applyFont="1" applyBorder="1" applyAlignment="1">
      <alignment/>
    </xf>
    <xf numFmtId="43" fontId="27" fillId="0" borderId="0" xfId="48" applyFont="1" applyBorder="1" applyAlignment="1">
      <alignment/>
    </xf>
    <xf numFmtId="43" fontId="27" fillId="0" borderId="34" xfId="48" applyFont="1" applyBorder="1" applyAlignment="1">
      <alignment/>
    </xf>
    <xf numFmtId="43" fontId="27" fillId="0" borderId="0" xfId="42" applyFont="1" applyBorder="1" applyAlignment="1">
      <alignment/>
    </xf>
    <xf numFmtId="43" fontId="21" fillId="0" borderId="33" xfId="42" applyFont="1" applyBorder="1" applyAlignment="1">
      <alignment/>
    </xf>
    <xf numFmtId="2" fontId="27" fillId="0" borderId="0" xfId="55" applyNumberFormat="1" applyFont="1">
      <alignment/>
      <protection/>
    </xf>
    <xf numFmtId="0" fontId="27" fillId="0" borderId="0" xfId="55" applyFont="1" applyAlignment="1">
      <alignment/>
      <protection/>
    </xf>
    <xf numFmtId="0" fontId="21" fillId="0" borderId="0" xfId="58" applyFont="1" applyAlignment="1">
      <alignment horizontal="right"/>
      <protection/>
    </xf>
    <xf numFmtId="0" fontId="27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191" fontId="27" fillId="0" borderId="0" xfId="45" applyNumberFormat="1" applyFont="1" applyAlignment="1">
      <alignment/>
    </xf>
    <xf numFmtId="0" fontId="35" fillId="0" borderId="0" xfId="58" applyFont="1">
      <alignment/>
      <protection/>
    </xf>
    <xf numFmtId="191" fontId="27" fillId="0" borderId="34" xfId="45" applyNumberFormat="1" applyFont="1" applyBorder="1" applyAlignment="1">
      <alignment/>
    </xf>
    <xf numFmtId="191" fontId="27" fillId="0" borderId="0" xfId="45" applyNumberFormat="1" applyFont="1" applyBorder="1" applyAlignment="1">
      <alignment/>
    </xf>
    <xf numFmtId="191" fontId="27" fillId="0" borderId="33" xfId="45" applyNumberFormat="1" applyFont="1" applyBorder="1" applyAlignment="1">
      <alignment/>
    </xf>
    <xf numFmtId="0" fontId="21" fillId="0" borderId="0" xfId="58" applyFont="1">
      <alignment/>
      <protection/>
    </xf>
    <xf numFmtId="0" fontId="27" fillId="0" borderId="0" xfId="58" applyFont="1" applyAlignment="1">
      <alignment horizontal="left"/>
      <protection/>
    </xf>
    <xf numFmtId="191" fontId="21" fillId="0" borderId="33" xfId="58" applyNumberFormat="1" applyFont="1" applyBorder="1">
      <alignment/>
      <protection/>
    </xf>
    <xf numFmtId="0" fontId="36" fillId="0" borderId="0" xfId="58" applyFont="1">
      <alignment/>
      <protection/>
    </xf>
    <xf numFmtId="43" fontId="27" fillId="0" borderId="0" xfId="47" applyFont="1" applyAlignment="1">
      <alignment/>
    </xf>
    <xf numFmtId="191" fontId="27" fillId="0" borderId="0" xfId="58" applyNumberFormat="1" applyFont="1">
      <alignment/>
      <protection/>
    </xf>
    <xf numFmtId="0" fontId="27" fillId="0" borderId="0" xfId="58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21" fillId="0" borderId="0" xfId="57" applyFont="1" applyAlignment="1">
      <alignment horizontal="center" vertical="top"/>
      <protection/>
    </xf>
    <xf numFmtId="0" fontId="21" fillId="0" borderId="14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/>
      <protection/>
    </xf>
    <xf numFmtId="0" fontId="21" fillId="0" borderId="48" xfId="57" applyFont="1" applyBorder="1" applyAlignment="1">
      <alignment horizontal="left"/>
      <protection/>
    </xf>
    <xf numFmtId="0" fontId="21" fillId="0" borderId="49" xfId="57" applyFont="1" applyBorder="1" applyAlignment="1">
      <alignment horizontal="left"/>
      <protection/>
    </xf>
    <xf numFmtId="43" fontId="21" fillId="0" borderId="48" xfId="40" applyNumberFormat="1" applyFont="1" applyBorder="1" applyAlignment="1">
      <alignment horizontal="center"/>
    </xf>
    <xf numFmtId="43" fontId="21" fillId="0" borderId="49" xfId="40" applyNumberFormat="1" applyFont="1" applyBorder="1" applyAlignment="1">
      <alignment horizontal="center"/>
    </xf>
    <xf numFmtId="0" fontId="27" fillId="0" borderId="48" xfId="57" applyFont="1" applyBorder="1" applyAlignment="1">
      <alignment horizontal="left"/>
      <protection/>
    </xf>
    <xf numFmtId="0" fontId="27" fillId="0" borderId="49" xfId="57" applyFont="1" applyBorder="1" applyAlignment="1">
      <alignment horizontal="left"/>
      <protection/>
    </xf>
    <xf numFmtId="0" fontId="27" fillId="0" borderId="46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43" fontId="27" fillId="0" borderId="46" xfId="40" applyNumberFormat="1" applyFont="1" applyBorder="1" applyAlignment="1">
      <alignment horizontal="center"/>
    </xf>
    <xf numFmtId="43" fontId="27" fillId="0" borderId="29" xfId="40" applyNumberFormat="1" applyFont="1" applyBorder="1" applyAlignment="1">
      <alignment horizontal="center"/>
    </xf>
    <xf numFmtId="0" fontId="27" fillId="0" borderId="46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190" fontId="27" fillId="0" borderId="46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190" fontId="27" fillId="0" borderId="46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43" fontId="27" fillId="0" borderId="46" xfId="40" applyNumberFormat="1" applyFont="1" applyBorder="1" applyAlignment="1">
      <alignment/>
    </xf>
    <xf numFmtId="43" fontId="27" fillId="0" borderId="45" xfId="40" applyNumberFormat="1" applyFont="1" applyBorder="1" applyAlignment="1">
      <alignment/>
    </xf>
    <xf numFmtId="43" fontId="27" fillId="0" borderId="45" xfId="40" applyNumberFormat="1" applyFont="1" applyBorder="1" applyAlignment="1">
      <alignment horizontal="center"/>
    </xf>
    <xf numFmtId="43" fontId="27" fillId="0" borderId="50" xfId="40" applyNumberFormat="1" applyFont="1" applyBorder="1" applyAlignment="1">
      <alignment horizontal="center"/>
    </xf>
    <xf numFmtId="0" fontId="27" fillId="0" borderId="0" xfId="57" applyFont="1" applyBorder="1">
      <alignment/>
      <protection/>
    </xf>
    <xf numFmtId="190" fontId="27" fillId="0" borderId="0" xfId="40" applyNumberFormat="1" applyFont="1" applyBorder="1" applyAlignment="1">
      <alignment/>
    </xf>
    <xf numFmtId="0" fontId="21" fillId="0" borderId="37" xfId="57" applyFont="1" applyBorder="1" applyAlignment="1">
      <alignment horizontal="center" vertical="center"/>
      <protection/>
    </xf>
    <xf numFmtId="0" fontId="21" fillId="0" borderId="38" xfId="57" applyFont="1" applyBorder="1" applyAlignment="1">
      <alignment horizontal="center" vertical="center"/>
      <protection/>
    </xf>
    <xf numFmtId="43" fontId="21" fillId="0" borderId="37" xfId="40" applyNumberFormat="1" applyFont="1" applyBorder="1" applyAlignment="1">
      <alignment horizontal="center" vertical="center"/>
    </xf>
    <xf numFmtId="43" fontId="21" fillId="0" borderId="38" xfId="40" applyNumberFormat="1" applyFont="1" applyBorder="1" applyAlignment="1">
      <alignment horizontal="center" vertical="center"/>
    </xf>
    <xf numFmtId="190" fontId="21" fillId="0" borderId="37" xfId="40" applyNumberFormat="1" applyFont="1" applyBorder="1" applyAlignment="1">
      <alignment horizontal="center" vertical="center"/>
    </xf>
    <xf numFmtId="190" fontId="21" fillId="0" borderId="38" xfId="40" applyNumberFormat="1" applyFont="1" applyBorder="1" applyAlignment="1">
      <alignment horizontal="center" vertical="center"/>
    </xf>
    <xf numFmtId="0" fontId="27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3" fontId="27" fillId="0" borderId="48" xfId="40" applyFont="1" applyBorder="1" applyAlignment="1">
      <alignment horizontal="center"/>
    </xf>
    <xf numFmtId="43" fontId="27" fillId="0" borderId="49" xfId="40" applyFont="1" applyBorder="1" applyAlignment="1">
      <alignment horizontal="center"/>
    </xf>
    <xf numFmtId="43" fontId="27" fillId="0" borderId="46" xfId="40" applyFont="1" applyBorder="1" applyAlignment="1">
      <alignment horizontal="center"/>
    </xf>
    <xf numFmtId="43" fontId="27" fillId="0" borderId="29" xfId="40" applyFont="1" applyBorder="1" applyAlignment="1">
      <alignment horizontal="center"/>
    </xf>
    <xf numFmtId="0" fontId="21" fillId="0" borderId="46" xfId="57" applyFont="1" applyBorder="1" applyAlignment="1">
      <alignment horizontal="left"/>
      <protection/>
    </xf>
    <xf numFmtId="0" fontId="21" fillId="0" borderId="29" xfId="57" applyFont="1" applyBorder="1" applyAlignment="1">
      <alignment horizontal="left"/>
      <protection/>
    </xf>
    <xf numFmtId="43" fontId="27" fillId="0" borderId="51" xfId="40" applyNumberFormat="1" applyFont="1" applyBorder="1" applyAlignment="1">
      <alignment horizontal="center"/>
    </xf>
    <xf numFmtId="190" fontId="27" fillId="0" borderId="50" xfId="40" applyNumberFormat="1" applyFont="1" applyBorder="1" applyAlignment="1">
      <alignment horizontal="center"/>
    </xf>
    <xf numFmtId="190" fontId="27" fillId="0" borderId="52" xfId="40" applyNumberFormat="1" applyFont="1" applyBorder="1" applyAlignment="1">
      <alignment horizontal="center"/>
    </xf>
    <xf numFmtId="43" fontId="21" fillId="0" borderId="37" xfId="40" applyFont="1" applyBorder="1" applyAlignment="1">
      <alignment horizontal="center" vertical="center"/>
    </xf>
    <xf numFmtId="43" fontId="21" fillId="0" borderId="38" xfId="40" applyFont="1" applyBorder="1" applyAlignment="1">
      <alignment horizontal="center" vertical="center"/>
    </xf>
    <xf numFmtId="0" fontId="27" fillId="0" borderId="0" xfId="57" applyFont="1" applyBorder="1" applyAlignment="1">
      <alignment horizontal="left"/>
      <protection/>
    </xf>
    <xf numFmtId="43" fontId="27" fillId="0" borderId="0" xfId="40" applyNumberFormat="1" applyFont="1" applyBorder="1" applyAlignment="1">
      <alignment horizontal="center"/>
    </xf>
    <xf numFmtId="190" fontId="27" fillId="0" borderId="0" xfId="40" applyNumberFormat="1" applyFont="1" applyBorder="1" applyAlignment="1">
      <alignment horizontal="center"/>
    </xf>
    <xf numFmtId="0" fontId="27" fillId="0" borderId="0" xfId="57" applyFont="1" applyAlignment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2 4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3 2 3" xfId="45"/>
    <cellStyle name="เครื่องหมายจุลภาค 3 2 4" xfId="46"/>
    <cellStyle name="เครื่องหมายจุลภาค 4" xfId="47"/>
    <cellStyle name="เครื่องหมายจุลภาค 4 2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3" xfId="57"/>
    <cellStyle name="ปกติ 3 2" xfId="58"/>
    <cellStyle name="ปกติ 4" xfId="59"/>
    <cellStyle name="ปกติ 5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7\&#3619;&#3634;&#3618;&#3591;&#3634;&#3609;&#3607;&#3640;&#3585;&#3652;&#3605;&#3619;&#3617;&#3634;&#3624;%204%20%20&#3611;&#3637;%20%2057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งบแสดงฐานะ สตง (2)"/>
      <sheetName val="หมายเหตุ  6"/>
      <sheetName val="หมายเหตุ6.1"/>
      <sheetName val="หมายเหตุ6.1 30 ก.ย."/>
      <sheetName val="เงินสะสม29 ธ.ค.49 (2)"/>
      <sheetName val="หมายเหตุ สตง. (2-3)"/>
      <sheetName val="รายละเอียดประกอบรับจ่าย"/>
      <sheetName val="งบทรัพย์สิน (2)"/>
      <sheetName val="หมายเหตุ4"/>
      <sheetName val="หมายเหตุ5)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2492040</v>
          </cell>
          <cell r="D7">
            <v>2381645</v>
          </cell>
        </row>
        <row r="8">
          <cell r="C8">
            <v>4813510</v>
          </cell>
          <cell r="D8">
            <v>4778012</v>
          </cell>
        </row>
        <row r="9">
          <cell r="C9">
            <v>205300</v>
          </cell>
          <cell r="D9">
            <v>262559.75</v>
          </cell>
        </row>
        <row r="10">
          <cell r="C10">
            <v>1344800</v>
          </cell>
          <cell r="D10">
            <v>902008.87</v>
          </cell>
        </row>
        <row r="11">
          <cell r="C11">
            <v>561500</v>
          </cell>
          <cell r="D11">
            <v>378046.6</v>
          </cell>
        </row>
        <row r="12">
          <cell r="C12">
            <v>598000</v>
          </cell>
          <cell r="D12">
            <v>531087.92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20000</v>
          </cell>
        </row>
        <row r="15">
          <cell r="C15">
            <v>0</v>
          </cell>
          <cell r="D15">
            <v>0</v>
          </cell>
        </row>
        <row r="16">
          <cell r="C16">
            <v>181500</v>
          </cell>
          <cell r="D16">
            <v>147500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655960</v>
          </cell>
          <cell r="D8">
            <v>595355</v>
          </cell>
        </row>
        <row r="9">
          <cell r="C9">
            <v>34140</v>
          </cell>
          <cell r="D9">
            <v>12000</v>
          </cell>
        </row>
        <row r="10">
          <cell r="C10">
            <v>155000</v>
          </cell>
          <cell r="D10">
            <v>65513.24</v>
          </cell>
        </row>
        <row r="11">
          <cell r="C11">
            <v>208000</v>
          </cell>
          <cell r="D11">
            <v>126654.81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136870</v>
          </cell>
          <cell r="D8">
            <v>616070</v>
          </cell>
        </row>
        <row r="9">
          <cell r="C9">
            <v>60000</v>
          </cell>
          <cell r="D9">
            <v>0</v>
          </cell>
        </row>
        <row r="10">
          <cell r="C10">
            <v>449600</v>
          </cell>
          <cell r="D10">
            <v>356168</v>
          </cell>
        </row>
        <row r="11">
          <cell r="C11">
            <v>1014230</v>
          </cell>
          <cell r="D11">
            <v>609669.91</v>
          </cell>
        </row>
        <row r="12">
          <cell r="C12">
            <v>65000</v>
          </cell>
          <cell r="D12">
            <v>47221.15</v>
          </cell>
        </row>
        <row r="13">
          <cell r="C13">
            <v>840000</v>
          </cell>
          <cell r="D13">
            <v>828000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20000</v>
          </cell>
          <cell r="D16">
            <v>15000</v>
          </cell>
        </row>
        <row r="17">
          <cell r="C17">
            <v>25000</v>
          </cell>
          <cell r="D17">
            <v>22400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703070</v>
          </cell>
          <cell r="D8">
            <v>701910</v>
          </cell>
        </row>
        <row r="9">
          <cell r="C9">
            <v>70400</v>
          </cell>
          <cell r="D9">
            <v>40093</v>
          </cell>
        </row>
        <row r="10">
          <cell r="C10">
            <v>420000</v>
          </cell>
          <cell r="D10">
            <v>362714.74</v>
          </cell>
        </row>
        <row r="11">
          <cell r="C11">
            <v>80000</v>
          </cell>
          <cell r="D11">
            <v>38355</v>
          </cell>
        </row>
        <row r="12">
          <cell r="C12">
            <v>25000</v>
          </cell>
          <cell r="D12">
            <v>2865.36</v>
          </cell>
        </row>
        <row r="13">
          <cell r="C13">
            <v>45000</v>
          </cell>
          <cell r="D13">
            <v>45000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160000</v>
          </cell>
          <cell r="D16">
            <v>25200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4000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2848230</v>
          </cell>
          <cell r="D8">
            <v>2842868</v>
          </cell>
        </row>
        <row r="9">
          <cell r="C9">
            <v>134450</v>
          </cell>
          <cell r="D9">
            <v>89700</v>
          </cell>
        </row>
        <row r="10">
          <cell r="C10">
            <v>600000</v>
          </cell>
          <cell r="D10">
            <v>432517.05</v>
          </cell>
        </row>
        <row r="11">
          <cell r="C11">
            <v>820000</v>
          </cell>
          <cell r="D11">
            <v>585534.26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102500</v>
          </cell>
          <cell r="D16">
            <v>21729</v>
          </cell>
        </row>
        <row r="17">
          <cell r="C17">
            <v>2300900</v>
          </cell>
          <cell r="D17">
            <v>1462700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720200</v>
          </cell>
          <cell r="D10">
            <v>642906.4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549000</v>
          </cell>
          <cell r="D10">
            <v>514669</v>
          </cell>
        </row>
        <row r="11">
          <cell r="C11">
            <v>20000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130000</v>
          </cell>
          <cell r="D13">
            <v>70000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234210</v>
          </cell>
          <cell r="D8">
            <v>234200</v>
          </cell>
        </row>
        <row r="9">
          <cell r="C9">
            <v>23000</v>
          </cell>
          <cell r="D9">
            <v>18000</v>
          </cell>
        </row>
        <row r="10">
          <cell r="C10">
            <v>25000</v>
          </cell>
          <cell r="D10">
            <v>0</v>
          </cell>
        </row>
        <row r="11">
          <cell r="C11">
            <v>25000</v>
          </cell>
          <cell r="D11">
            <v>10525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2478590</v>
          </cell>
          <cell r="D14">
            <v>6377489.140000001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80" zoomScaleNormal="75" zoomScaleSheetLayoutView="80" zoomScalePageLayoutView="0" workbookViewId="0" topLeftCell="A1">
      <selection activeCell="C34" sqref="C34"/>
    </sheetView>
  </sheetViews>
  <sheetFormatPr defaultColWidth="9.140625" defaultRowHeight="15"/>
  <cols>
    <col min="1" max="1" width="2.140625" style="131" customWidth="1"/>
    <col min="2" max="2" width="20.7109375" style="131" customWidth="1"/>
    <col min="3" max="3" width="10.8515625" style="131" customWidth="1"/>
    <col min="4" max="4" width="11.28125" style="131" customWidth="1"/>
    <col min="5" max="5" width="10.7109375" style="131" customWidth="1"/>
    <col min="6" max="6" width="9.57421875" style="131" customWidth="1"/>
    <col min="7" max="7" width="10.140625" style="131" customWidth="1"/>
    <col min="8" max="8" width="9.8515625" style="131" customWidth="1"/>
    <col min="9" max="9" width="7.7109375" style="131" customWidth="1"/>
    <col min="10" max="10" width="10.421875" style="131" customWidth="1"/>
    <col min="11" max="11" width="8.8515625" style="131" customWidth="1"/>
    <col min="12" max="12" width="9.7109375" style="131" customWidth="1"/>
    <col min="13" max="13" width="8.57421875" style="131" customWidth="1"/>
    <col min="14" max="14" width="10.57421875" style="131" customWidth="1"/>
    <col min="15" max="16384" width="9.00390625" style="131" customWidth="1"/>
  </cols>
  <sheetData>
    <row r="1" spans="1:14" ht="20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9.5" customHeight="1">
      <c r="A2" s="130" t="s">
        <v>152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21" customHeight="1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" customHeight="1">
      <c r="A4" s="133" t="s">
        <v>9</v>
      </c>
      <c r="B4" s="134"/>
      <c r="C4" s="135" t="s">
        <v>7</v>
      </c>
      <c r="D4" s="135" t="s">
        <v>64</v>
      </c>
      <c r="E4" s="136" t="s">
        <v>154</v>
      </c>
      <c r="F4" s="136" t="s">
        <v>155</v>
      </c>
      <c r="G4" s="135" t="s">
        <v>156</v>
      </c>
      <c r="H4" s="137"/>
      <c r="I4" s="137" t="s">
        <v>157</v>
      </c>
      <c r="J4" s="138" t="s">
        <v>158</v>
      </c>
      <c r="K4" s="136" t="s">
        <v>159</v>
      </c>
      <c r="L4" s="136" t="s">
        <v>160</v>
      </c>
      <c r="M4" s="136"/>
      <c r="N4" s="135" t="s">
        <v>66</v>
      </c>
    </row>
    <row r="5" spans="1:14" ht="18" customHeight="1">
      <c r="A5" s="139"/>
      <c r="B5" s="140"/>
      <c r="C5" s="141"/>
      <c r="D5" s="141"/>
      <c r="E5" s="142" t="s">
        <v>161</v>
      </c>
      <c r="F5" s="142" t="s">
        <v>162</v>
      </c>
      <c r="G5" s="141"/>
      <c r="H5" s="143" t="s">
        <v>163</v>
      </c>
      <c r="I5" s="143" t="s">
        <v>164</v>
      </c>
      <c r="J5" s="144" t="s">
        <v>165</v>
      </c>
      <c r="K5" s="142" t="s">
        <v>166</v>
      </c>
      <c r="L5" s="142" t="s">
        <v>167</v>
      </c>
      <c r="M5" s="142" t="s">
        <v>168</v>
      </c>
      <c r="N5" s="141"/>
    </row>
    <row r="6" spans="1:14" ht="18" customHeight="1">
      <c r="A6" s="145"/>
      <c r="B6" s="146"/>
      <c r="C6" s="147"/>
      <c r="D6" s="147"/>
      <c r="E6" s="148"/>
      <c r="F6" s="148" t="s">
        <v>169</v>
      </c>
      <c r="G6" s="147"/>
      <c r="H6" s="149"/>
      <c r="I6" s="149"/>
      <c r="J6" s="150"/>
      <c r="K6" s="148"/>
      <c r="L6" s="148" t="s">
        <v>170</v>
      </c>
      <c r="M6" s="148"/>
      <c r="N6" s="147"/>
    </row>
    <row r="7" spans="1:14" ht="18" customHeight="1">
      <c r="A7" s="151" t="s">
        <v>65</v>
      </c>
      <c r="B7" s="152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</row>
    <row r="8" spans="1:14" ht="18" customHeight="1">
      <c r="A8" s="155"/>
      <c r="B8" s="156" t="s">
        <v>171</v>
      </c>
      <c r="C8" s="157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2492040</v>
      </c>
      <c r="D8" s="157">
        <f>SUM(E8:N8)</f>
        <v>2381645</v>
      </c>
      <c r="E8" s="158">
        <f>SUM('[1]งานบริหารทั่วไป'!D7)</f>
        <v>2381645</v>
      </c>
      <c r="F8" s="158">
        <f>SUM('[1]การรักษาความสงบ'!D7)</f>
        <v>0</v>
      </c>
      <c r="G8" s="158">
        <f>SUM('[1]การศึกษา'!D7)</f>
        <v>0</v>
      </c>
      <c r="H8" s="158">
        <f>SUM('[1]สาธารณสุข'!D7)</f>
        <v>0</v>
      </c>
      <c r="I8" s="158">
        <f>SUM('[1]สังคมสงเคราะห์'!D7)</f>
        <v>0</v>
      </c>
      <c r="J8" s="158">
        <f>SUM('[1]แผนงานเคหะและชุมชน'!D7)</f>
        <v>0</v>
      </c>
      <c r="K8" s="158">
        <f>SUM('[1]สร้างความเข้มแขํง'!D7)</f>
        <v>0</v>
      </c>
      <c r="L8" s="158">
        <f>SUM('[1]การศาสนา'!D7)</f>
        <v>0</v>
      </c>
      <c r="M8" s="158">
        <f>SUM('[1]งานเกษตร'!D7)</f>
        <v>0</v>
      </c>
      <c r="N8" s="158">
        <f>SUM('[1]งบกลาง'!D6)</f>
        <v>0</v>
      </c>
    </row>
    <row r="9" spans="1:14" ht="18" customHeight="1">
      <c r="A9" s="155"/>
      <c r="B9" s="156" t="s">
        <v>172</v>
      </c>
      <c r="C9" s="157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9391850</v>
      </c>
      <c r="D9" s="157">
        <f aca="true" t="shared" si="0" ref="D9:D18">SUM(E9:N9)</f>
        <v>9768415</v>
      </c>
      <c r="E9" s="158">
        <f>SUM('[1]งานบริหารทั่วไป'!D8)</f>
        <v>4778012</v>
      </c>
      <c r="F9" s="158">
        <f>SUM('[1]การรักษาความสงบ'!D8)</f>
        <v>595355</v>
      </c>
      <c r="G9" s="158">
        <f>SUM('[1]การศึกษา'!D8)</f>
        <v>616070</v>
      </c>
      <c r="H9" s="158">
        <f>SUM('[1]สาธารณสุข'!D8)</f>
        <v>701910</v>
      </c>
      <c r="I9" s="158">
        <f>SUM('[1]สังคมสงเคราะห์'!D8)</f>
        <v>0</v>
      </c>
      <c r="J9" s="158">
        <f>SUM('[1]แผนงานเคหะและชุมชน'!D8)</f>
        <v>2842868</v>
      </c>
      <c r="K9" s="158">
        <f>SUM('[1]สร้างความเข้มแขํง'!D8)</f>
        <v>0</v>
      </c>
      <c r="L9" s="158">
        <f>SUM('[1]การศาสนา'!D8)</f>
        <v>0</v>
      </c>
      <c r="M9" s="158">
        <f>SUM('[1]งานเกษตร'!D8)</f>
        <v>234200</v>
      </c>
      <c r="N9" s="158">
        <f>SUM('[1]งบกลาง'!D7)</f>
        <v>0</v>
      </c>
    </row>
    <row r="10" spans="1:14" ht="18" customHeight="1">
      <c r="A10" s="155"/>
      <c r="B10" s="156" t="s">
        <v>173</v>
      </c>
      <c r="C10" s="157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527290</v>
      </c>
      <c r="D10" s="157">
        <f t="shared" si="0"/>
        <v>422352.75</v>
      </c>
      <c r="E10" s="158">
        <f>SUM('[1]งานบริหารทั่วไป'!D9)</f>
        <v>262559.75</v>
      </c>
      <c r="F10" s="158">
        <f>SUM('[1]การรักษาความสงบ'!D9)</f>
        <v>12000</v>
      </c>
      <c r="G10" s="158">
        <f>SUM('[1]การศึกษา'!D9)</f>
        <v>0</v>
      </c>
      <c r="H10" s="158">
        <f>SUM('[1]สาธารณสุข'!D9)</f>
        <v>40093</v>
      </c>
      <c r="I10" s="158">
        <f>SUM('[1]สังคมสงเคราะห์'!D9)</f>
        <v>0</v>
      </c>
      <c r="J10" s="158">
        <f>SUM('[1]แผนงานเคหะและชุมชน'!D9)</f>
        <v>89700</v>
      </c>
      <c r="K10" s="158">
        <f>SUM('[1]สร้างความเข้มแขํง'!D9)</f>
        <v>0</v>
      </c>
      <c r="L10" s="158">
        <f>SUM('[1]การศาสนา'!D9)</f>
        <v>0</v>
      </c>
      <c r="M10" s="158">
        <f>SUM('[1]งานเกษตร'!D9)</f>
        <v>18000</v>
      </c>
      <c r="N10" s="158">
        <f>SUM('[1]งบกลาง'!D8)</f>
        <v>0</v>
      </c>
    </row>
    <row r="11" spans="1:14" ht="18" customHeight="1">
      <c r="A11" s="155"/>
      <c r="B11" s="156" t="s">
        <v>174</v>
      </c>
      <c r="C11" s="157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4268600</v>
      </c>
      <c r="D11" s="157">
        <f t="shared" si="0"/>
        <v>3280497.3</v>
      </c>
      <c r="E11" s="158">
        <f>SUM('[1]งานบริหารทั่วไป'!D10)</f>
        <v>902008.87</v>
      </c>
      <c r="F11" s="158">
        <f>SUM('[1]การรักษาความสงบ'!D10)</f>
        <v>65513.24</v>
      </c>
      <c r="G11" s="158">
        <f>SUM('[1]การศึกษา'!D10)</f>
        <v>356168</v>
      </c>
      <c r="H11" s="158">
        <f>SUM('[1]สาธารณสุข'!D10)</f>
        <v>362714.74</v>
      </c>
      <c r="I11" s="158">
        <f>SUM('[1]สังคมสงเคราะห์'!D10)</f>
        <v>4000</v>
      </c>
      <c r="J11" s="158">
        <f>SUM('[1]แผนงานเคหะและชุมชน'!D10)</f>
        <v>432517.05</v>
      </c>
      <c r="K11" s="158">
        <f>SUM('[1]สร้างความเข้มแขํง'!D10)</f>
        <v>642906.4</v>
      </c>
      <c r="L11" s="158">
        <f>SUM('[1]การศาสนา'!D10)</f>
        <v>514669</v>
      </c>
      <c r="M11" s="158">
        <f>SUM('[1]งานเกษตร'!D10)</f>
        <v>0</v>
      </c>
      <c r="N11" s="158">
        <f>SUM('[1]งบกลาง'!D9)</f>
        <v>0</v>
      </c>
    </row>
    <row r="12" spans="1:14" ht="18" customHeight="1">
      <c r="A12" s="155"/>
      <c r="B12" s="156" t="s">
        <v>175</v>
      </c>
      <c r="C12" s="157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2728730</v>
      </c>
      <c r="D12" s="157">
        <f t="shared" si="0"/>
        <v>1748785.58</v>
      </c>
      <c r="E12" s="158">
        <f>SUM('[1]งานบริหารทั่วไป'!D11)</f>
        <v>378046.6</v>
      </c>
      <c r="F12" s="158">
        <f>SUM('[1]การรักษาความสงบ'!D11)</f>
        <v>126654.81</v>
      </c>
      <c r="G12" s="158">
        <f>SUM('[1]การศึกษา'!D11)</f>
        <v>609669.91</v>
      </c>
      <c r="H12" s="158">
        <f>SUM('[1]สาธารณสุข'!D11)</f>
        <v>38355</v>
      </c>
      <c r="I12" s="158">
        <f>SUM('[1]สังคมสงเคราะห์'!D11)</f>
        <v>0</v>
      </c>
      <c r="J12" s="158">
        <f>SUM('[1]แผนงานเคหะและชุมชน'!D11)</f>
        <v>585534.26</v>
      </c>
      <c r="K12" s="158">
        <f>SUM('[1]สร้างความเข้มแขํง'!D11)</f>
        <v>0</v>
      </c>
      <c r="L12" s="158">
        <f>SUM('[1]การศาสนา'!D11)</f>
        <v>0</v>
      </c>
      <c r="M12" s="158">
        <f>SUM('[1]งานเกษตร'!D11)</f>
        <v>10525</v>
      </c>
      <c r="N12" s="158">
        <f>SUM('[1]งบกลาง'!D10)</f>
        <v>0</v>
      </c>
    </row>
    <row r="13" spans="1:14" ht="18" customHeight="1">
      <c r="A13" s="155"/>
      <c r="B13" s="156" t="s">
        <v>78</v>
      </c>
      <c r="C13" s="157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688000</v>
      </c>
      <c r="D13" s="157">
        <f t="shared" si="0"/>
        <v>581174.43</v>
      </c>
      <c r="E13" s="158">
        <f>SUM('[1]งานบริหารทั่วไป'!D12)</f>
        <v>531087.92</v>
      </c>
      <c r="F13" s="158">
        <f>SUM('[1]การรักษาความสงบ'!D12)</f>
        <v>0</v>
      </c>
      <c r="G13" s="158">
        <f>SUM('[1]การศึกษา'!D12)</f>
        <v>47221.15</v>
      </c>
      <c r="H13" s="158">
        <f>SUM('[1]สาธารณสุข'!D12)</f>
        <v>2865.36</v>
      </c>
      <c r="I13" s="158">
        <f>SUM('[1]สังคมสงเคราะห์'!D12)</f>
        <v>0</v>
      </c>
      <c r="J13" s="158">
        <f>SUM('[1]แผนงานเคหะและชุมชน'!D12)</f>
        <v>0</v>
      </c>
      <c r="K13" s="158">
        <f>SUM('[1]สร้างความเข้มแขํง'!D12)</f>
        <v>0</v>
      </c>
      <c r="L13" s="158">
        <f>SUM('[1]การศาสนา'!D12)</f>
        <v>0</v>
      </c>
      <c r="M13" s="158">
        <f>SUM('[1]งานเกษตร'!D12)</f>
        <v>0</v>
      </c>
      <c r="N13" s="158">
        <f>SUM('[1]งบกลาง'!D11)</f>
        <v>0</v>
      </c>
    </row>
    <row r="14" spans="1:14" ht="18" customHeight="1">
      <c r="A14" s="155"/>
      <c r="B14" s="156" t="s">
        <v>86</v>
      </c>
      <c r="C14" s="157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1015000</v>
      </c>
      <c r="D14" s="157">
        <f t="shared" si="0"/>
        <v>943000</v>
      </c>
      <c r="E14" s="158">
        <f>SUM('[1]งานบริหารทั่วไป'!D13)</f>
        <v>0</v>
      </c>
      <c r="F14" s="158">
        <f>SUM('[1]การรักษาความสงบ'!D13)</f>
        <v>0</v>
      </c>
      <c r="G14" s="158">
        <f>SUM('[1]การศึกษา'!D13)</f>
        <v>828000</v>
      </c>
      <c r="H14" s="158">
        <f>SUM('[1]สาธารณสุข'!D13)</f>
        <v>45000</v>
      </c>
      <c r="I14" s="158">
        <f>SUM('[1]สังคมสงเคราะห์'!D13)</f>
        <v>0</v>
      </c>
      <c r="J14" s="158">
        <f>SUM('[1]แผนงานเคหะและชุมชน'!D13)</f>
        <v>0</v>
      </c>
      <c r="K14" s="158">
        <f>SUM('[1]สร้างความเข้มแขํง'!D13)</f>
        <v>0</v>
      </c>
      <c r="L14" s="158">
        <f>SUM('[1]การศาสนา'!D13)</f>
        <v>70000</v>
      </c>
      <c r="M14" s="158">
        <f>SUM('[1]งานเกษตร'!D13)</f>
        <v>0</v>
      </c>
      <c r="N14" s="158">
        <f>SUM('[1]งบกลาง'!D12)</f>
        <v>0</v>
      </c>
    </row>
    <row r="15" spans="1:14" ht="18" customHeight="1">
      <c r="A15" s="155"/>
      <c r="B15" s="156" t="s">
        <v>84</v>
      </c>
      <c r="C15" s="157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57">
        <f t="shared" si="0"/>
        <v>20000</v>
      </c>
      <c r="E15" s="158">
        <f>SUM('[1]งานบริหารทั่วไป'!D14)</f>
        <v>20000</v>
      </c>
      <c r="F15" s="158">
        <f>SUM('[1]การรักษาความสงบ'!D14)</f>
        <v>0</v>
      </c>
      <c r="G15" s="158">
        <f>SUM('[1]การศึกษา'!D14)</f>
        <v>0</v>
      </c>
      <c r="H15" s="158">
        <f>SUM('[1]สาธารณสุข'!D14)</f>
        <v>0</v>
      </c>
      <c r="I15" s="158">
        <f>SUM('[1]สังคมสงเคราะห์'!D14)</f>
        <v>0</v>
      </c>
      <c r="J15" s="158">
        <f>SUM('[1]แผนงานเคหะและชุมชน'!D14)</f>
        <v>0</v>
      </c>
      <c r="K15" s="158">
        <f>SUM('[1]สร้างความเข้มแขํง'!D14)</f>
        <v>0</v>
      </c>
      <c r="L15" s="158">
        <f>SUM('[1]การศาสนา'!D14)</f>
        <v>0</v>
      </c>
      <c r="M15" s="158">
        <f>SUM('[1]งานเกษตร'!D14)</f>
        <v>0</v>
      </c>
      <c r="N15" s="158">
        <f>SUM('[1]งบกลาง'!D13)</f>
        <v>0</v>
      </c>
    </row>
    <row r="16" spans="1:14" ht="18" customHeight="1">
      <c r="A16" s="155"/>
      <c r="B16" s="156" t="s">
        <v>176</v>
      </c>
      <c r="C16" s="157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2478590</v>
      </c>
      <c r="D16" s="157">
        <f t="shared" si="0"/>
        <v>6377489.140000001</v>
      </c>
      <c r="E16" s="158">
        <f>SUM('[1]งานบริหารทั่วไป'!D15)</f>
        <v>0</v>
      </c>
      <c r="F16" s="158">
        <f>SUM('[1]การรักษาความสงบ'!D15)</f>
        <v>0</v>
      </c>
      <c r="G16" s="158">
        <f>SUM('[1]การศึกษา'!D15)</f>
        <v>0</v>
      </c>
      <c r="H16" s="158">
        <f>SUM('[1]สาธารณสุข'!D15)</f>
        <v>0</v>
      </c>
      <c r="I16" s="158">
        <f>SUM('[1]สังคมสงเคราะห์'!D15)</f>
        <v>0</v>
      </c>
      <c r="J16" s="158">
        <f>SUM('[1]แผนงานเคหะและชุมชน'!D15)</f>
        <v>0</v>
      </c>
      <c r="K16" s="158">
        <f>SUM('[1]สร้างความเข้มแขํง'!D15)</f>
        <v>0</v>
      </c>
      <c r="L16" s="158">
        <f>SUM('[1]การศาสนา'!D15)</f>
        <v>0</v>
      </c>
      <c r="M16" s="158">
        <f>SUM('[1]งานเกษตร'!D15)</f>
        <v>0</v>
      </c>
      <c r="N16" s="158">
        <f>SUM('[1]งบกลาง'!D14)</f>
        <v>6377489.140000001</v>
      </c>
    </row>
    <row r="17" spans="1:14" ht="18" customHeight="1">
      <c r="A17" s="155"/>
      <c r="B17" s="156" t="s">
        <v>177</v>
      </c>
      <c r="C17" s="157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564000</v>
      </c>
      <c r="D17" s="157">
        <f t="shared" si="0"/>
        <v>209429</v>
      </c>
      <c r="E17" s="158">
        <f>SUM('[1]งานบริหารทั่วไป'!D16)</f>
        <v>147500</v>
      </c>
      <c r="F17" s="158">
        <f>SUM('[1]การรักษาความสงบ'!D16)</f>
        <v>0</v>
      </c>
      <c r="G17" s="158">
        <f>SUM('[1]การศึกษา'!D16)</f>
        <v>15000</v>
      </c>
      <c r="H17" s="158">
        <f>SUM('[1]สาธารณสุข'!D16)</f>
        <v>25200</v>
      </c>
      <c r="I17" s="158">
        <f>SUM('[1]สังคมสงเคราะห์'!D16)</f>
        <v>0</v>
      </c>
      <c r="J17" s="158">
        <f>SUM('[1]แผนงานเคหะและชุมชน'!D16)</f>
        <v>21729</v>
      </c>
      <c r="K17" s="158">
        <f>SUM('[1]สร้างความเข้มแขํง'!D16)</f>
        <v>0</v>
      </c>
      <c r="L17" s="158">
        <f>SUM('[1]การศาสนา'!D16)</f>
        <v>0</v>
      </c>
      <c r="M17" s="158">
        <f>SUM('[1]งานเกษตร'!D16)</f>
        <v>0</v>
      </c>
      <c r="N17" s="158">
        <f>SUM('[1]งบกลาง'!D15)</f>
        <v>0</v>
      </c>
    </row>
    <row r="18" spans="1:14" ht="18" customHeight="1">
      <c r="A18" s="155"/>
      <c r="B18" s="159" t="s">
        <v>178</v>
      </c>
      <c r="C18" s="157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2325900</v>
      </c>
      <c r="D18" s="157">
        <f t="shared" si="0"/>
        <v>1485100</v>
      </c>
      <c r="E18" s="158">
        <f>SUM('[1]งานบริหารทั่วไป'!D17)</f>
        <v>0</v>
      </c>
      <c r="F18" s="158">
        <f>SUM('[1]การรักษาความสงบ'!D17)</f>
        <v>0</v>
      </c>
      <c r="G18" s="158">
        <f>SUM('[1]การศึกษา'!D17)</f>
        <v>22400</v>
      </c>
      <c r="H18" s="158">
        <f>SUM('[1]สาธารณสุข'!D17)</f>
        <v>0</v>
      </c>
      <c r="I18" s="158">
        <f>SUM('[1]สังคมสงเคราะห์'!D17)</f>
        <v>0</v>
      </c>
      <c r="J18" s="158">
        <f>SUM('[1]แผนงานเคหะและชุมชน'!D17)</f>
        <v>1462700</v>
      </c>
      <c r="K18" s="158">
        <f>SUM('[1]สร้างความเข้มแขํง'!D17)</f>
        <v>0</v>
      </c>
      <c r="L18" s="158">
        <f>SUM('[1]การศาสนา'!D17)</f>
        <v>0</v>
      </c>
      <c r="M18" s="158">
        <f>SUM('[1]งานเกษตร'!D17)</f>
        <v>0</v>
      </c>
      <c r="N18" s="158">
        <f>SUM('[1]งบกลาง'!D16)</f>
        <v>0</v>
      </c>
    </row>
    <row r="19" spans="1:14" ht="18" customHeight="1" thickBot="1">
      <c r="A19" s="160"/>
      <c r="B19" s="161" t="s">
        <v>64</v>
      </c>
      <c r="C19" s="162">
        <f aca="true" t="shared" si="1" ref="C19:N19">SUM(C8:C18)</f>
        <v>26500000</v>
      </c>
      <c r="D19" s="163">
        <f t="shared" si="1"/>
        <v>27217888.200000003</v>
      </c>
      <c r="E19" s="162">
        <f t="shared" si="1"/>
        <v>9400860.14</v>
      </c>
      <c r="F19" s="162">
        <f t="shared" si="1"/>
        <v>799523.05</v>
      </c>
      <c r="G19" s="162">
        <f t="shared" si="1"/>
        <v>2494529.06</v>
      </c>
      <c r="H19" s="162">
        <f t="shared" si="1"/>
        <v>1216138.1</v>
      </c>
      <c r="I19" s="162">
        <f t="shared" si="1"/>
        <v>4000</v>
      </c>
      <c r="J19" s="162">
        <f t="shared" si="1"/>
        <v>5435048.31</v>
      </c>
      <c r="K19" s="162">
        <f t="shared" si="1"/>
        <v>642906.4</v>
      </c>
      <c r="L19" s="162">
        <f t="shared" si="1"/>
        <v>584669</v>
      </c>
      <c r="M19" s="162">
        <f t="shared" si="1"/>
        <v>262725</v>
      </c>
      <c r="N19" s="162">
        <f t="shared" si="1"/>
        <v>6377489.140000001</v>
      </c>
    </row>
    <row r="20" spans="1:14" ht="18" customHeight="1" thickTop="1">
      <c r="A20" s="164" t="s">
        <v>139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8" customHeight="1">
      <c r="A21" s="155"/>
      <c r="B21" s="167" t="s">
        <v>16</v>
      </c>
      <c r="C21" s="168">
        <v>234400</v>
      </c>
      <c r="D21" s="168">
        <v>256982.94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ht="18" customHeight="1">
      <c r="A22" s="155"/>
      <c r="B22" s="167" t="s">
        <v>179</v>
      </c>
      <c r="C22" s="168">
        <v>425600</v>
      </c>
      <c r="D22" s="168">
        <v>198028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8" customHeight="1">
      <c r="A23" s="155"/>
      <c r="B23" s="167" t="s">
        <v>20</v>
      </c>
      <c r="C23" s="168">
        <v>525000</v>
      </c>
      <c r="D23" s="168">
        <v>473835.45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8" customHeight="1">
      <c r="A24" s="155"/>
      <c r="B24" s="167" t="s">
        <v>24</v>
      </c>
      <c r="C24" s="168">
        <v>55000</v>
      </c>
      <c r="D24" s="168">
        <v>201236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8" customHeight="1">
      <c r="A25" s="155"/>
      <c r="B25" s="167" t="s">
        <v>26</v>
      </c>
      <c r="C25" s="170">
        <v>2000</v>
      </c>
      <c r="D25" s="170">
        <v>3240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4" ht="18" customHeight="1">
      <c r="A26" s="155"/>
      <c r="B26" s="167" t="s">
        <v>180</v>
      </c>
      <c r="C26" s="168">
        <v>13258000</v>
      </c>
      <c r="D26" s="168">
        <v>15450116.21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</row>
    <row r="27" spans="1:14" ht="18" customHeight="1">
      <c r="A27" s="155"/>
      <c r="B27" s="167" t="s">
        <v>181</v>
      </c>
      <c r="C27" s="168">
        <v>12000000</v>
      </c>
      <c r="D27" s="168">
        <v>9553631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</row>
    <row r="28" spans="1:14" ht="18" customHeight="1">
      <c r="A28" s="155"/>
      <c r="B28" s="165" t="s">
        <v>182</v>
      </c>
      <c r="C28" s="171"/>
      <c r="D28" s="171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14" ht="18" customHeight="1">
      <c r="A29" s="155"/>
      <c r="B29" s="165" t="s">
        <v>183</v>
      </c>
      <c r="C29" s="171"/>
      <c r="D29" s="171">
        <v>4611230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1:14" ht="18" customHeight="1" thickBot="1">
      <c r="A30" s="172"/>
      <c r="B30" s="173" t="s">
        <v>184</v>
      </c>
      <c r="C30" s="162">
        <f>SUM(C21:C29)</f>
        <v>26500000</v>
      </c>
      <c r="D30" s="162">
        <f>SUM(D21:D29)</f>
        <v>30748299.6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ht="18" customHeight="1" thickBot="1" thickTop="1">
      <c r="A31" s="175"/>
      <c r="B31" s="176" t="s">
        <v>185</v>
      </c>
      <c r="C31" s="177"/>
      <c r="D31" s="178">
        <f>SUM(D30-D19)</f>
        <v>3530411.3999999985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21.75" customHeight="1" thickTop="1">
      <c r="A32" s="176"/>
      <c r="B32" s="176"/>
      <c r="C32" s="176"/>
      <c r="D32" s="179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2:11" ht="18.75">
      <c r="B33" s="131" t="s">
        <v>186</v>
      </c>
      <c r="D33" s="180"/>
      <c r="G33" s="131" t="s">
        <v>187</v>
      </c>
      <c r="K33" s="131" t="s">
        <v>188</v>
      </c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4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80" zoomScaleNormal="75" zoomScaleSheetLayoutView="80" zoomScalePageLayoutView="0" workbookViewId="0" topLeftCell="A1">
      <selection activeCell="E25" sqref="E25"/>
    </sheetView>
  </sheetViews>
  <sheetFormatPr defaultColWidth="9.140625" defaultRowHeight="15"/>
  <cols>
    <col min="1" max="1" width="20.8515625" style="182" customWidth="1"/>
    <col min="2" max="2" width="8.57421875" style="182" customWidth="1"/>
    <col min="3" max="4" width="8.7109375" style="182" customWidth="1"/>
    <col min="5" max="5" width="9.7109375" style="182" customWidth="1"/>
    <col min="6" max="6" width="10.421875" style="182" customWidth="1"/>
    <col min="7" max="7" width="8.7109375" style="182" customWidth="1"/>
    <col min="8" max="8" width="7.28125" style="182" customWidth="1"/>
    <col min="9" max="9" width="10.421875" style="182" customWidth="1"/>
    <col min="10" max="10" width="11.57421875" style="182" customWidth="1"/>
    <col min="11" max="11" width="11.7109375" style="182" customWidth="1"/>
    <col min="12" max="12" width="8.8515625" style="182" customWidth="1"/>
    <col min="13" max="13" width="11.140625" style="182" customWidth="1"/>
    <col min="14" max="16384" width="9.00390625" style="182" customWidth="1"/>
  </cols>
  <sheetData>
    <row r="1" spans="1:13" ht="23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30.75" customHeight="1">
      <c r="A2" s="130" t="s">
        <v>189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1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1">
      <c r="A4" s="183"/>
      <c r="B4" s="184" t="s">
        <v>64</v>
      </c>
      <c r="C4" s="185" t="s">
        <v>190</v>
      </c>
      <c r="D4" s="186"/>
      <c r="E4" s="185" t="s">
        <v>191</v>
      </c>
      <c r="F4" s="187"/>
      <c r="G4" s="187"/>
      <c r="H4" s="186"/>
      <c r="I4" s="188" t="s">
        <v>192</v>
      </c>
      <c r="J4" s="188" t="s">
        <v>193</v>
      </c>
      <c r="K4" s="188" t="s">
        <v>194</v>
      </c>
      <c r="L4" s="188" t="s">
        <v>195</v>
      </c>
      <c r="M4" s="188" t="s">
        <v>196</v>
      </c>
    </row>
    <row r="5" spans="1:13" ht="21">
      <c r="A5" s="189"/>
      <c r="B5" s="190"/>
      <c r="C5" s="191" t="s">
        <v>197</v>
      </c>
      <c r="D5" s="191" t="s">
        <v>197</v>
      </c>
      <c r="E5" s="192" t="s">
        <v>198</v>
      </c>
      <c r="F5" s="191" t="s">
        <v>199</v>
      </c>
      <c r="G5" s="193" t="s">
        <v>200</v>
      </c>
      <c r="H5" s="191" t="s">
        <v>201</v>
      </c>
      <c r="I5" s="194" t="s">
        <v>202</v>
      </c>
      <c r="J5" s="194" t="s">
        <v>203</v>
      </c>
      <c r="K5" s="194" t="s">
        <v>204</v>
      </c>
      <c r="L5" s="195" t="s">
        <v>205</v>
      </c>
      <c r="M5" s="194" t="s">
        <v>206</v>
      </c>
    </row>
    <row r="6" spans="1:13" ht="17.25" customHeight="1">
      <c r="A6" s="196"/>
      <c r="B6" s="197"/>
      <c r="C6" s="198" t="s">
        <v>161</v>
      </c>
      <c r="D6" s="198" t="s">
        <v>207</v>
      </c>
      <c r="E6" s="199" t="s">
        <v>208</v>
      </c>
      <c r="F6" s="198" t="s">
        <v>209</v>
      </c>
      <c r="G6" s="200"/>
      <c r="H6" s="198" t="s">
        <v>210</v>
      </c>
      <c r="I6" s="201" t="s">
        <v>211</v>
      </c>
      <c r="J6" s="201" t="s">
        <v>212</v>
      </c>
      <c r="K6" s="201" t="s">
        <v>213</v>
      </c>
      <c r="L6" s="202"/>
      <c r="M6" s="201" t="s">
        <v>156</v>
      </c>
    </row>
    <row r="7" spans="1:13" ht="21">
      <c r="A7" s="203" t="s">
        <v>65</v>
      </c>
      <c r="B7" s="204"/>
      <c r="C7" s="204"/>
      <c r="D7" s="204"/>
      <c r="E7" s="205"/>
      <c r="F7" s="204"/>
      <c r="G7" s="206"/>
      <c r="H7" s="204"/>
      <c r="I7" s="204"/>
      <c r="J7" s="204"/>
      <c r="K7" s="204"/>
      <c r="L7" s="204"/>
      <c r="M7" s="204"/>
    </row>
    <row r="8" spans="1:13" ht="21">
      <c r="A8" s="156" t="s">
        <v>171</v>
      </c>
      <c r="B8" s="207">
        <f>SUM(C8:M8)</f>
        <v>0</v>
      </c>
      <c r="C8" s="207"/>
      <c r="D8" s="207"/>
      <c r="E8" s="207"/>
      <c r="F8" s="208"/>
      <c r="G8" s="209"/>
      <c r="H8" s="210"/>
      <c r="I8" s="208"/>
      <c r="J8" s="208"/>
      <c r="K8" s="208"/>
      <c r="L8" s="208"/>
      <c r="M8" s="208"/>
    </row>
    <row r="9" spans="1:13" ht="21">
      <c r="A9" s="156" t="s">
        <v>172</v>
      </c>
      <c r="B9" s="207">
        <f aca="true" t="shared" si="0" ref="B9:B18">SUM(C9:M9)</f>
        <v>0</v>
      </c>
      <c r="C9" s="207"/>
      <c r="D9" s="207"/>
      <c r="E9" s="207"/>
      <c r="F9" s="208"/>
      <c r="G9" s="209"/>
      <c r="H9" s="210"/>
      <c r="I9" s="208"/>
      <c r="J9" s="208"/>
      <c r="K9" s="208"/>
      <c r="L9" s="208"/>
      <c r="M9" s="208"/>
    </row>
    <row r="10" spans="1:13" ht="21">
      <c r="A10" s="156" t="s">
        <v>173</v>
      </c>
      <c r="B10" s="207">
        <f t="shared" si="0"/>
        <v>0</v>
      </c>
      <c r="C10" s="207"/>
      <c r="D10" s="207"/>
      <c r="E10" s="207"/>
      <c r="F10" s="208"/>
      <c r="G10" s="209"/>
      <c r="H10" s="210"/>
      <c r="I10" s="211"/>
      <c r="J10" s="211"/>
      <c r="K10" s="211"/>
      <c r="L10" s="211"/>
      <c r="M10" s="208"/>
    </row>
    <row r="11" spans="1:13" ht="21">
      <c r="A11" s="156" t="s">
        <v>174</v>
      </c>
      <c r="B11" s="207">
        <f>SUM(C11:M11)</f>
        <v>0</v>
      </c>
      <c r="C11" s="211"/>
      <c r="D11" s="211"/>
      <c r="E11" s="211"/>
      <c r="F11" s="211"/>
      <c r="G11" s="212"/>
      <c r="H11" s="213"/>
      <c r="I11" s="213"/>
      <c r="J11" s="213"/>
      <c r="K11" s="213"/>
      <c r="L11" s="213"/>
      <c r="M11" s="213"/>
    </row>
    <row r="12" spans="1:13" ht="21">
      <c r="A12" s="156" t="s">
        <v>175</v>
      </c>
      <c r="B12" s="207">
        <f t="shared" si="0"/>
        <v>0</v>
      </c>
      <c r="C12" s="207"/>
      <c r="D12" s="207"/>
      <c r="E12" s="207"/>
      <c r="F12" s="207"/>
      <c r="G12" s="214"/>
      <c r="H12" s="208"/>
      <c r="I12" s="208"/>
      <c r="J12" s="208"/>
      <c r="K12" s="208"/>
      <c r="L12" s="208"/>
      <c r="M12" s="208"/>
    </row>
    <row r="13" spans="1:13" ht="21">
      <c r="A13" s="156" t="s">
        <v>78</v>
      </c>
      <c r="B13" s="207">
        <f t="shared" si="0"/>
        <v>0</v>
      </c>
      <c r="C13" s="207"/>
      <c r="D13" s="207"/>
      <c r="E13" s="207"/>
      <c r="F13" s="207"/>
      <c r="G13" s="207"/>
      <c r="H13" s="208"/>
      <c r="I13" s="208"/>
      <c r="J13" s="208"/>
      <c r="K13" s="208"/>
      <c r="L13" s="208"/>
      <c r="M13" s="208"/>
    </row>
    <row r="14" spans="1:13" ht="21">
      <c r="A14" s="156" t="s">
        <v>86</v>
      </c>
      <c r="B14" s="207">
        <f t="shared" si="0"/>
        <v>0</v>
      </c>
      <c r="C14" s="207"/>
      <c r="D14" s="207"/>
      <c r="E14" s="207"/>
      <c r="F14" s="207"/>
      <c r="G14" s="207"/>
      <c r="H14" s="208"/>
      <c r="I14" s="208"/>
      <c r="J14" s="208"/>
      <c r="K14" s="208"/>
      <c r="L14" s="208"/>
      <c r="M14" s="208"/>
    </row>
    <row r="15" spans="1:13" ht="21">
      <c r="A15" s="156" t="s">
        <v>84</v>
      </c>
      <c r="B15" s="207">
        <f t="shared" si="0"/>
        <v>0</v>
      </c>
      <c r="C15" s="207"/>
      <c r="D15" s="207"/>
      <c r="E15" s="207"/>
      <c r="F15" s="207"/>
      <c r="G15" s="207"/>
      <c r="H15" s="208"/>
      <c r="I15" s="208"/>
      <c r="J15" s="208"/>
      <c r="K15" s="208"/>
      <c r="L15" s="208"/>
      <c r="M15" s="208"/>
    </row>
    <row r="16" spans="1:13" ht="21">
      <c r="A16" s="156" t="s">
        <v>176</v>
      </c>
      <c r="B16" s="207">
        <f t="shared" si="0"/>
        <v>0</v>
      </c>
      <c r="C16" s="207"/>
      <c r="D16" s="207"/>
      <c r="E16" s="207"/>
      <c r="F16" s="207"/>
      <c r="G16" s="207"/>
      <c r="H16" s="208"/>
      <c r="I16" s="208"/>
      <c r="J16" s="208"/>
      <c r="K16" s="208"/>
      <c r="L16" s="208"/>
      <c r="M16" s="208"/>
    </row>
    <row r="17" spans="1:13" ht="21">
      <c r="A17" s="156" t="s">
        <v>177</v>
      </c>
      <c r="B17" s="207">
        <f t="shared" si="0"/>
        <v>0</v>
      </c>
      <c r="C17" s="207"/>
      <c r="D17" s="207"/>
      <c r="E17" s="207"/>
      <c r="F17" s="207"/>
      <c r="G17" s="207"/>
      <c r="H17" s="208"/>
      <c r="I17" s="208"/>
      <c r="J17" s="208"/>
      <c r="K17" s="208"/>
      <c r="L17" s="208"/>
      <c r="M17" s="208"/>
    </row>
    <row r="18" spans="1:13" ht="21">
      <c r="A18" s="159" t="s">
        <v>178</v>
      </c>
      <c r="B18" s="207">
        <f t="shared" si="0"/>
        <v>2462500</v>
      </c>
      <c r="C18" s="207"/>
      <c r="D18" s="207"/>
      <c r="E18" s="207"/>
      <c r="F18" s="207"/>
      <c r="G18" s="207">
        <v>2462500</v>
      </c>
      <c r="H18" s="208"/>
      <c r="I18" s="208"/>
      <c r="J18" s="208"/>
      <c r="K18" s="208"/>
      <c r="L18" s="208"/>
      <c r="M18" s="208"/>
    </row>
    <row r="19" spans="1:13" ht="21">
      <c r="A19" s="215" t="s">
        <v>64</v>
      </c>
      <c r="B19" s="216">
        <f>SUM(C19:M19)</f>
        <v>2462500</v>
      </c>
      <c r="C19" s="216">
        <f aca="true" t="shared" si="1" ref="C19:M19">SUM(C8:C18)</f>
        <v>0</v>
      </c>
      <c r="D19" s="216">
        <f t="shared" si="1"/>
        <v>0</v>
      </c>
      <c r="E19" s="216">
        <f t="shared" si="1"/>
        <v>0</v>
      </c>
      <c r="F19" s="216">
        <f t="shared" si="1"/>
        <v>0</v>
      </c>
      <c r="G19" s="216">
        <f t="shared" si="1"/>
        <v>2462500</v>
      </c>
      <c r="H19" s="216">
        <f t="shared" si="1"/>
        <v>0</v>
      </c>
      <c r="I19" s="216">
        <f t="shared" si="1"/>
        <v>0</v>
      </c>
      <c r="J19" s="216">
        <f t="shared" si="1"/>
        <v>0</v>
      </c>
      <c r="K19" s="216">
        <f t="shared" si="1"/>
        <v>0</v>
      </c>
      <c r="L19" s="216">
        <f t="shared" si="1"/>
        <v>0</v>
      </c>
      <c r="M19" s="216">
        <f t="shared" si="1"/>
        <v>0</v>
      </c>
    </row>
    <row r="20" spans="1:13" ht="21">
      <c r="A20" s="217" t="s">
        <v>214</v>
      </c>
      <c r="B20" s="218" t="s">
        <v>215</v>
      </c>
      <c r="C20" s="218"/>
      <c r="D20" s="219">
        <f>SUM(B19)</f>
        <v>2462500</v>
      </c>
      <c r="E20" s="218" t="s">
        <v>11</v>
      </c>
      <c r="F20" s="218"/>
      <c r="G20" s="218"/>
      <c r="H20" s="218"/>
      <c r="I20" s="218"/>
      <c r="J20" s="218"/>
      <c r="K20" s="218"/>
      <c r="L20" s="218"/>
      <c r="M20" s="218"/>
    </row>
    <row r="21" spans="1:13" ht="21">
      <c r="A21" s="218"/>
      <c r="B21" s="218" t="s">
        <v>216</v>
      </c>
      <c r="C21" s="218"/>
      <c r="D21" s="220" t="s">
        <v>15</v>
      </c>
      <c r="E21" s="218" t="s">
        <v>11</v>
      </c>
      <c r="F21" s="218"/>
      <c r="G21" s="218"/>
      <c r="H21" s="218"/>
      <c r="I21" s="218"/>
      <c r="J21" s="218"/>
      <c r="K21" s="218"/>
      <c r="L21" s="218"/>
      <c r="M21" s="218"/>
    </row>
    <row r="22" spans="1:13" ht="21.75" thickBot="1">
      <c r="A22" s="218"/>
      <c r="B22" s="218"/>
      <c r="C22" s="221" t="s">
        <v>64</v>
      </c>
      <c r="D22" s="222">
        <f>SUM(D20:D21)</f>
        <v>2462500</v>
      </c>
      <c r="E22" s="218" t="s">
        <v>11</v>
      </c>
      <c r="F22" s="218"/>
      <c r="G22" s="218"/>
      <c r="H22" s="218"/>
      <c r="I22" s="218"/>
      <c r="J22" s="218"/>
      <c r="K22" s="218"/>
      <c r="L22" s="218"/>
      <c r="M22" s="218"/>
    </row>
    <row r="23" ht="21.75" thickTop="1"/>
  </sheetData>
  <sheetProtection/>
  <mergeCells count="8">
    <mergeCell ref="A1:M1"/>
    <mergeCell ref="A2:M2"/>
    <mergeCell ref="A3:M3"/>
    <mergeCell ref="B4:B6"/>
    <mergeCell ref="C4:D4"/>
    <mergeCell ref="E4:H4"/>
    <mergeCell ref="G5:G6"/>
    <mergeCell ref="L5:L6"/>
  </mergeCells>
  <printOptions/>
  <pageMargins left="0" right="0" top="0.3937007874015748" bottom="0.1968503937007874" header="0.5118110236220472" footer="0.5118110236220472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38" sqref="D138"/>
    </sheetView>
  </sheetViews>
  <sheetFormatPr defaultColWidth="9.140625" defaultRowHeight="15"/>
  <cols>
    <col min="1" max="4" width="9.00390625" style="90" customWidth="1"/>
    <col min="5" max="5" width="12.00390625" style="90" customWidth="1"/>
    <col min="6" max="6" width="2.421875" style="90" customWidth="1"/>
    <col min="7" max="7" width="10.421875" style="90" customWidth="1"/>
    <col min="8" max="8" width="1.7109375" style="90" customWidth="1"/>
    <col min="9" max="9" width="14.7109375" style="90" customWidth="1"/>
    <col min="10" max="16384" width="9.00390625" style="90" customWidth="1"/>
  </cols>
  <sheetData>
    <row r="2" spans="1:9" ht="2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ht="21">
      <c r="A3" s="89" t="s">
        <v>217</v>
      </c>
      <c r="B3" s="89"/>
      <c r="C3" s="89"/>
      <c r="D3" s="89"/>
      <c r="E3" s="89"/>
      <c r="F3" s="89"/>
      <c r="G3" s="89"/>
      <c r="H3" s="89"/>
      <c r="I3" s="89"/>
    </row>
    <row r="4" spans="1:9" ht="21">
      <c r="A4" s="89" t="s">
        <v>218</v>
      </c>
      <c r="B4" s="89"/>
      <c r="C4" s="89"/>
      <c r="D4" s="89"/>
      <c r="E4" s="89"/>
      <c r="F4" s="89"/>
      <c r="G4" s="89"/>
      <c r="H4" s="89"/>
      <c r="I4" s="89"/>
    </row>
    <row r="6" spans="1:9" ht="21">
      <c r="A6" s="223" t="s">
        <v>219</v>
      </c>
      <c r="B6" s="89"/>
      <c r="C6" s="89"/>
      <c r="D6" s="89"/>
      <c r="E6" s="89"/>
      <c r="F6" s="89"/>
      <c r="G6" s="89"/>
      <c r="H6" s="89"/>
      <c r="I6" s="89"/>
    </row>
    <row r="7" spans="1:9" ht="21.75" thickBot="1">
      <c r="A7" s="90" t="s">
        <v>220</v>
      </c>
      <c r="E7" s="90" t="s">
        <v>221</v>
      </c>
      <c r="G7" s="224"/>
      <c r="H7" s="224"/>
      <c r="I7" s="225">
        <v>28352872.5</v>
      </c>
    </row>
    <row r="8" spans="1:9" ht="21.75" thickTop="1">
      <c r="A8" s="90" t="s">
        <v>222</v>
      </c>
      <c r="E8" s="90" t="s">
        <v>223</v>
      </c>
      <c r="G8" s="224"/>
      <c r="H8" s="224"/>
      <c r="I8" s="224">
        <v>26513195.28</v>
      </c>
    </row>
    <row r="9" spans="1:9" ht="21">
      <c r="A9" s="90" t="s">
        <v>224</v>
      </c>
      <c r="G9" s="224"/>
      <c r="H9" s="224"/>
      <c r="I9" s="224">
        <v>3306591.82</v>
      </c>
    </row>
    <row r="10" spans="1:9" ht="21">
      <c r="A10" s="90" t="s">
        <v>225</v>
      </c>
      <c r="G10" s="224"/>
      <c r="H10" s="224"/>
      <c r="I10" s="224"/>
    </row>
    <row r="11" spans="1:9" ht="21">
      <c r="A11" s="90" t="s">
        <v>226</v>
      </c>
      <c r="E11" s="226"/>
      <c r="G11" s="226">
        <v>28290</v>
      </c>
      <c r="H11" s="226"/>
      <c r="I11" s="224"/>
    </row>
    <row r="12" spans="1:9" ht="21">
      <c r="A12" s="90" t="s">
        <v>227</v>
      </c>
      <c r="E12" s="226"/>
      <c r="G12" s="227">
        <v>10000</v>
      </c>
      <c r="H12" s="226"/>
      <c r="I12" s="228">
        <f>SUM(G11:G12)</f>
        <v>38290</v>
      </c>
    </row>
    <row r="13" spans="1:9" ht="21">
      <c r="A13" s="90" t="s">
        <v>42</v>
      </c>
      <c r="E13" s="226"/>
      <c r="G13" s="226"/>
      <c r="H13" s="226"/>
      <c r="I13" s="228">
        <v>0</v>
      </c>
    </row>
    <row r="14" spans="1:9" ht="21">
      <c r="A14" s="90" t="s">
        <v>44</v>
      </c>
      <c r="E14" s="226"/>
      <c r="G14" s="224"/>
      <c r="H14" s="224"/>
      <c r="I14" s="224">
        <v>0</v>
      </c>
    </row>
    <row r="15" spans="1:9" ht="21.75" thickBot="1">
      <c r="A15" s="3" t="s">
        <v>64</v>
      </c>
      <c r="G15" s="224"/>
      <c r="H15" s="224"/>
      <c r="I15" s="229">
        <f>SUM(I8:I14)</f>
        <v>29858077.1</v>
      </c>
    </row>
    <row r="16" spans="1:9" ht="21.75" thickTop="1">
      <c r="A16" s="223" t="s">
        <v>228</v>
      </c>
      <c r="B16" s="89"/>
      <c r="C16" s="89"/>
      <c r="D16" s="89"/>
      <c r="E16" s="89"/>
      <c r="F16" s="89"/>
      <c r="G16" s="89"/>
      <c r="H16" s="89"/>
      <c r="I16" s="89"/>
    </row>
    <row r="17" spans="1:9" ht="21.75" thickBot="1">
      <c r="A17" s="90" t="s">
        <v>229</v>
      </c>
      <c r="E17" s="90" t="s">
        <v>221</v>
      </c>
      <c r="G17" s="224"/>
      <c r="H17" s="224"/>
      <c r="I17" s="225">
        <f>SUM(I7)</f>
        <v>28352872.5</v>
      </c>
    </row>
    <row r="18" spans="1:9" ht="21.75" thickTop="1">
      <c r="A18" s="90" t="s">
        <v>230</v>
      </c>
      <c r="E18" s="90" t="s">
        <v>231</v>
      </c>
      <c r="G18" s="224"/>
      <c r="H18" s="224"/>
      <c r="I18" s="224">
        <v>175547.7</v>
      </c>
    </row>
    <row r="19" spans="1:9" ht="21">
      <c r="A19" s="90" t="s">
        <v>232</v>
      </c>
      <c r="E19" s="90" t="s">
        <v>233</v>
      </c>
      <c r="G19" s="224"/>
      <c r="H19" s="224"/>
      <c r="I19" s="224">
        <v>0</v>
      </c>
    </row>
    <row r="20" spans="1:9" ht="21">
      <c r="A20" s="90" t="s">
        <v>234</v>
      </c>
      <c r="E20" s="90" t="s">
        <v>235</v>
      </c>
      <c r="G20" s="224"/>
      <c r="H20" s="224"/>
      <c r="I20" s="224">
        <v>0</v>
      </c>
    </row>
    <row r="21" spans="1:9" ht="21">
      <c r="A21" s="90" t="s">
        <v>131</v>
      </c>
      <c r="G21" s="224"/>
      <c r="H21" s="224"/>
      <c r="I21" s="224">
        <v>9849541.14</v>
      </c>
    </row>
    <row r="22" spans="1:9" ht="21">
      <c r="A22" s="90" t="s">
        <v>236</v>
      </c>
      <c r="E22" s="90" t="s">
        <v>237</v>
      </c>
      <c r="G22" s="224"/>
      <c r="H22" s="224"/>
      <c r="I22" s="224">
        <v>19832988.26</v>
      </c>
    </row>
    <row r="23" spans="1:9" ht="21">
      <c r="A23" s="182" t="s">
        <v>238</v>
      </c>
      <c r="G23" s="224"/>
      <c r="H23" s="224"/>
      <c r="I23" s="224">
        <v>0</v>
      </c>
    </row>
    <row r="24" spans="1:9" ht="21.75" thickBot="1">
      <c r="A24" s="3" t="s">
        <v>64</v>
      </c>
      <c r="G24" s="224"/>
      <c r="H24" s="224"/>
      <c r="I24" s="229">
        <f>SUM(I18:I23)</f>
        <v>29858077.1</v>
      </c>
    </row>
    <row r="25" spans="7:9" ht="21.75" thickTop="1">
      <c r="G25" s="224"/>
      <c r="H25" s="224"/>
      <c r="I25" s="224"/>
    </row>
    <row r="26" spans="7:9" ht="21">
      <c r="G26" s="224"/>
      <c r="H26" s="224"/>
      <c r="I26" s="224"/>
    </row>
    <row r="27" spans="7:9" ht="21">
      <c r="G27" s="224"/>
      <c r="H27" s="224"/>
      <c r="I27" s="224"/>
    </row>
    <row r="28" spans="1:9" ht="21">
      <c r="A28" s="3" t="s">
        <v>239</v>
      </c>
      <c r="G28" s="224"/>
      <c r="H28" s="224"/>
      <c r="I28" s="224"/>
    </row>
    <row r="29" ht="21">
      <c r="I29" s="230"/>
    </row>
    <row r="30" spans="3:9" ht="27.75" customHeight="1">
      <c r="C30" s="90" t="s">
        <v>240</v>
      </c>
      <c r="E30" s="90" t="s">
        <v>241</v>
      </c>
      <c r="I30" s="230"/>
    </row>
    <row r="31" spans="1:10" ht="21">
      <c r="A31" s="231"/>
      <c r="B31" s="231"/>
      <c r="C31" s="231"/>
      <c r="D31" s="231"/>
      <c r="E31" s="231"/>
      <c r="G31" s="231"/>
      <c r="H31" s="231"/>
      <c r="I31" s="231"/>
      <c r="J31" s="231"/>
    </row>
    <row r="32" spans="1:10" ht="27" customHeight="1">
      <c r="A32" s="231"/>
      <c r="B32" s="231"/>
      <c r="C32" s="90" t="s">
        <v>240</v>
      </c>
      <c r="E32" s="90" t="s">
        <v>242</v>
      </c>
      <c r="I32" s="230"/>
      <c r="J32" s="231"/>
    </row>
    <row r="34" spans="3:9" ht="28.5" customHeight="1">
      <c r="C34" s="90" t="s">
        <v>240</v>
      </c>
      <c r="E34" s="90" t="s">
        <v>243</v>
      </c>
      <c r="I34" s="230"/>
    </row>
  </sheetData>
  <sheetProtection/>
  <mergeCells count="5">
    <mergeCell ref="A2:I2"/>
    <mergeCell ref="A3:I3"/>
    <mergeCell ref="A4:I4"/>
    <mergeCell ref="A6:I6"/>
    <mergeCell ref="A16:I16"/>
  </mergeCells>
  <printOptions/>
  <pageMargins left="1.220472440944882" right="0.6692913385826772" top="0.6692913385826772" bottom="0.4330708661417323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4.00390625" style="233" customWidth="1"/>
    <col min="2" max="3" width="9.00390625" style="233" customWidth="1"/>
    <col min="4" max="4" width="22.421875" style="233" customWidth="1"/>
    <col min="5" max="5" width="13.28125" style="233" customWidth="1"/>
    <col min="6" max="6" width="0.85546875" style="233" customWidth="1"/>
    <col min="7" max="7" width="12.7109375" style="233" customWidth="1"/>
    <col min="8" max="8" width="0.9921875" style="233" customWidth="1"/>
    <col min="9" max="9" width="15.00390625" style="233" customWidth="1"/>
    <col min="10" max="16384" width="9.00390625" style="233" customWidth="1"/>
  </cols>
  <sheetData>
    <row r="1" spans="1:9" ht="21">
      <c r="A1" s="232" t="s">
        <v>244</v>
      </c>
      <c r="B1" s="232"/>
      <c r="C1" s="232"/>
      <c r="D1" s="232"/>
      <c r="E1" s="232"/>
      <c r="F1" s="232"/>
      <c r="G1" s="232"/>
      <c r="H1" s="232"/>
      <c r="I1" s="232"/>
    </row>
    <row r="2" spans="1:9" ht="21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3" spans="1:9" ht="21">
      <c r="A3" s="234" t="s">
        <v>245</v>
      </c>
      <c r="B3" s="234"/>
      <c r="C3" s="234"/>
      <c r="D3" s="234"/>
      <c r="E3" s="234"/>
      <c r="F3" s="234"/>
      <c r="G3" s="234"/>
      <c r="H3" s="234"/>
      <c r="I3" s="234"/>
    </row>
    <row r="4" spans="1:9" ht="21">
      <c r="A4" s="234" t="s">
        <v>246</v>
      </c>
      <c r="B4" s="234"/>
      <c r="C4" s="234"/>
      <c r="D4" s="234"/>
      <c r="E4" s="234"/>
      <c r="F4" s="234"/>
      <c r="G4" s="234"/>
      <c r="H4" s="234"/>
      <c r="I4" s="234"/>
    </row>
    <row r="6" spans="1:9" ht="21">
      <c r="A6" s="233" t="s">
        <v>247</v>
      </c>
      <c r="G6" s="235"/>
      <c r="H6" s="235"/>
      <c r="I6" s="235">
        <v>18980179.71</v>
      </c>
    </row>
    <row r="7" spans="2:9" ht="21">
      <c r="B7" s="233" t="s">
        <v>238</v>
      </c>
      <c r="E7" s="235">
        <v>3530411.4</v>
      </c>
      <c r="G7" s="235"/>
      <c r="H7" s="235"/>
      <c r="I7" s="235"/>
    </row>
    <row r="8" spans="2:9" ht="21">
      <c r="B8" s="236" t="s">
        <v>248</v>
      </c>
      <c r="E8" s="237">
        <v>882602.85</v>
      </c>
      <c r="G8" s="235"/>
      <c r="H8" s="235"/>
      <c r="I8" s="235"/>
    </row>
    <row r="9" spans="1:9" ht="21">
      <c r="A9" s="236" t="s">
        <v>249</v>
      </c>
      <c r="B9" s="233" t="s">
        <v>250</v>
      </c>
      <c r="G9" s="235">
        <f>SUM(E7-E8)</f>
        <v>2647808.55</v>
      </c>
      <c r="H9" s="235"/>
      <c r="I9" s="235"/>
    </row>
    <row r="10" spans="1:9" ht="21">
      <c r="A10" s="236"/>
      <c r="B10" s="233" t="s">
        <v>50</v>
      </c>
      <c r="G10" s="235">
        <v>576000</v>
      </c>
      <c r="H10" s="235"/>
      <c r="I10" s="235"/>
    </row>
    <row r="11" spans="2:9" ht="21">
      <c r="B11" s="233" t="s">
        <v>251</v>
      </c>
      <c r="G11" s="235">
        <v>91500</v>
      </c>
      <c r="H11" s="235"/>
      <c r="I11" s="235"/>
    </row>
    <row r="12" spans="1:9" ht="21">
      <c r="A12" s="236" t="s">
        <v>252</v>
      </c>
      <c r="B12" s="233" t="s">
        <v>253</v>
      </c>
      <c r="G12" s="237">
        <v>-2462500</v>
      </c>
      <c r="H12" s="235"/>
      <c r="I12" s="235">
        <f>SUM(G9:G12)</f>
        <v>852808.5499999998</v>
      </c>
    </row>
    <row r="13" spans="1:9" ht="21.75" thickBot="1">
      <c r="A13" s="233" t="s">
        <v>254</v>
      </c>
      <c r="G13" s="235"/>
      <c r="H13" s="238"/>
      <c r="I13" s="239">
        <f>SUM(I6:I12)</f>
        <v>19832988.26</v>
      </c>
    </row>
    <row r="14" ht="21.75" thickTop="1"/>
    <row r="17" ht="21">
      <c r="A17" s="240" t="s">
        <v>255</v>
      </c>
    </row>
    <row r="18" spans="1:9" ht="21">
      <c r="A18" s="241">
        <v>1</v>
      </c>
      <c r="B18" s="233" t="s">
        <v>256</v>
      </c>
      <c r="I18" s="235">
        <v>3306591.82</v>
      </c>
    </row>
    <row r="19" spans="1:9" ht="21">
      <c r="A19" s="241">
        <v>2</v>
      </c>
      <c r="B19" s="233" t="s">
        <v>257</v>
      </c>
      <c r="I19" s="235">
        <v>38290</v>
      </c>
    </row>
    <row r="20" spans="1:9" ht="21">
      <c r="A20" s="241">
        <v>3</v>
      </c>
      <c r="B20" s="233" t="s">
        <v>258</v>
      </c>
      <c r="I20" s="235">
        <f>SUM(I21-I18-I19)</f>
        <v>16488106.440000001</v>
      </c>
    </row>
    <row r="21" spans="1:9" ht="21.75" thickBot="1">
      <c r="A21" s="241"/>
      <c r="I21" s="242">
        <f>SUM(I13)</f>
        <v>19832988.26</v>
      </c>
    </row>
    <row r="22" ht="21.75" thickTop="1">
      <c r="A22" s="241"/>
    </row>
    <row r="23" spans="1:9" ht="21">
      <c r="A23" s="241"/>
      <c r="B23" s="243" t="s">
        <v>259</v>
      </c>
      <c r="C23" s="233" t="s">
        <v>260</v>
      </c>
      <c r="G23" s="244">
        <v>3206000</v>
      </c>
      <c r="I23" s="233" t="s">
        <v>11</v>
      </c>
    </row>
    <row r="24" ht="21">
      <c r="C24" s="233" t="s">
        <v>261</v>
      </c>
    </row>
    <row r="25" ht="21">
      <c r="G25" s="245"/>
    </row>
    <row r="32" spans="2:9" ht="21">
      <c r="B32" s="246"/>
      <c r="C32" s="246"/>
      <c r="D32" s="246"/>
      <c r="E32" s="246"/>
      <c r="F32" s="246"/>
      <c r="G32" s="246"/>
      <c r="H32" s="246"/>
      <c r="I32" s="246"/>
    </row>
    <row r="33" spans="2:9" ht="21">
      <c r="B33" s="246"/>
      <c r="C33" s="246"/>
      <c r="D33" s="246"/>
      <c r="E33" s="246"/>
      <c r="F33" s="246"/>
      <c r="G33" s="246"/>
      <c r="H33" s="246"/>
      <c r="I33" s="246"/>
    </row>
  </sheetData>
  <sheetProtection/>
  <mergeCells count="10">
    <mergeCell ref="B33:C33"/>
    <mergeCell ref="D33:F33"/>
    <mergeCell ref="G33:I33"/>
    <mergeCell ref="A1:I1"/>
    <mergeCell ref="A2:I2"/>
    <mergeCell ref="A3:I3"/>
    <mergeCell ref="A4:I4"/>
    <mergeCell ref="B32:C32"/>
    <mergeCell ref="D32:F32"/>
    <mergeCell ref="G32:I32"/>
  </mergeCells>
  <printOptions/>
  <pageMargins left="0.89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26.8515625" style="182" customWidth="1"/>
    <col min="2" max="2" width="4.421875" style="182" customWidth="1"/>
    <col min="3" max="3" width="10.57421875" style="182" customWidth="1"/>
    <col min="4" max="4" width="4.28125" style="182" customWidth="1"/>
    <col min="5" max="5" width="7.140625" style="182" customWidth="1"/>
    <col min="6" max="6" width="13.421875" style="182" customWidth="1"/>
    <col min="7" max="7" width="15.421875" style="182" customWidth="1"/>
    <col min="8" max="8" width="4.140625" style="182" customWidth="1"/>
    <col min="9" max="16384" width="9.00390625" style="182" customWidth="1"/>
  </cols>
  <sheetData>
    <row r="1" spans="6:8" ht="24">
      <c r="F1" s="247"/>
      <c r="G1" s="287" t="s">
        <v>286</v>
      </c>
      <c r="H1" s="287"/>
    </row>
    <row r="2" spans="6:8" ht="24">
      <c r="F2" s="247"/>
      <c r="G2" s="247"/>
      <c r="H2" s="247"/>
    </row>
    <row r="3" spans="6:8" ht="24">
      <c r="F3" s="247"/>
      <c r="G3" s="247"/>
      <c r="H3" s="247"/>
    </row>
    <row r="4" spans="1:8" ht="27.75">
      <c r="A4" s="181" t="s">
        <v>0</v>
      </c>
      <c r="B4" s="181"/>
      <c r="C4" s="181"/>
      <c r="D4" s="181"/>
      <c r="E4" s="181"/>
      <c r="F4" s="181"/>
      <c r="G4" s="181"/>
      <c r="H4" s="181"/>
    </row>
    <row r="5" spans="1:8" ht="27.75">
      <c r="A5" s="181" t="s">
        <v>262</v>
      </c>
      <c r="B5" s="181"/>
      <c r="C5" s="181"/>
      <c r="D5" s="181"/>
      <c r="E5" s="181"/>
      <c r="F5" s="181"/>
      <c r="G5" s="181"/>
      <c r="H5" s="181"/>
    </row>
    <row r="6" spans="1:8" ht="24">
      <c r="A6" s="248" t="s">
        <v>287</v>
      </c>
      <c r="B6" s="248"/>
      <c r="C6" s="248"/>
      <c r="D6" s="248"/>
      <c r="E6" s="248"/>
      <c r="F6" s="248"/>
      <c r="G6" s="248"/>
      <c r="H6" s="248"/>
    </row>
    <row r="7" spans="1:8" ht="24">
      <c r="A7" s="249" t="s">
        <v>263</v>
      </c>
      <c r="B7" s="250"/>
      <c r="C7" s="249" t="s">
        <v>264</v>
      </c>
      <c r="D7" s="251"/>
      <c r="E7" s="252" t="s">
        <v>265</v>
      </c>
      <c r="F7" s="252"/>
      <c r="G7" s="252"/>
      <c r="H7" s="252"/>
    </row>
    <row r="8" spans="1:8" ht="24">
      <c r="A8" s="253"/>
      <c r="B8" s="254"/>
      <c r="C8" s="253"/>
      <c r="D8" s="255"/>
      <c r="E8" s="256" t="s">
        <v>266</v>
      </c>
      <c r="F8" s="256"/>
      <c r="G8" s="256" t="s">
        <v>267</v>
      </c>
      <c r="H8" s="256"/>
    </row>
    <row r="9" spans="1:8" ht="24">
      <c r="A9" s="257" t="s">
        <v>268</v>
      </c>
      <c r="B9" s="258"/>
      <c r="C9" s="259"/>
      <c r="D9" s="260"/>
      <c r="E9" s="261" t="s">
        <v>269</v>
      </c>
      <c r="F9" s="262"/>
      <c r="G9" s="288">
        <f>3088861-42000</f>
        <v>3046861</v>
      </c>
      <c r="H9" s="289"/>
    </row>
    <row r="10" spans="1:8" ht="24">
      <c r="A10" s="263" t="s">
        <v>288</v>
      </c>
      <c r="B10" s="264"/>
      <c r="C10" s="265">
        <v>125460</v>
      </c>
      <c r="D10" s="266"/>
      <c r="E10" s="263" t="s">
        <v>270</v>
      </c>
      <c r="F10" s="264"/>
      <c r="G10" s="290">
        <f>18461399+603900+75000+288000+1048550+105100+23900+16109+15000+44000+31000+8500+4000+4000+3500+18000+11580+6000+12000+5000+12000+7000+1000+11580+6000-46850+87300+309000-81075+27200+22459+6000+4300+50000+9000-74002.97+1.39+105200-33609.92-96475+69000+7200+6870+27800+99500+28200+4900+262500-549074+5450+11250+14900</f>
        <v>21099061.5</v>
      </c>
      <c r="H10" s="291"/>
    </row>
    <row r="11" spans="1:8" ht="24">
      <c r="A11" s="263" t="s">
        <v>272</v>
      </c>
      <c r="B11" s="264"/>
      <c r="C11" s="265">
        <f>1459946+74000+28000+64000</f>
        <v>1625946</v>
      </c>
      <c r="D11" s="266"/>
      <c r="E11" s="263" t="s">
        <v>271</v>
      </c>
      <c r="F11" s="264"/>
      <c r="G11" s="290">
        <f>116980+3000+300000+40000+3070</f>
        <v>463050</v>
      </c>
      <c r="H11" s="291"/>
    </row>
    <row r="12" spans="1:8" ht="24">
      <c r="A12" s="263" t="s">
        <v>273</v>
      </c>
      <c r="B12" s="264"/>
      <c r="C12" s="265">
        <f>1735000+270000</f>
        <v>2005000</v>
      </c>
      <c r="D12" s="266"/>
      <c r="E12" s="263" t="s">
        <v>32</v>
      </c>
      <c r="F12" s="264"/>
      <c r="G12" s="290">
        <f>1324500+74000+22000+28000+64000+24900</f>
        <v>1537400</v>
      </c>
      <c r="H12" s="291"/>
    </row>
    <row r="13" spans="1:8" ht="24">
      <c r="A13" s="263" t="s">
        <v>274</v>
      </c>
      <c r="B13" s="264"/>
      <c r="C13" s="265">
        <f>835800+22000</f>
        <v>857800</v>
      </c>
      <c r="D13" s="266"/>
      <c r="E13" s="267" t="s">
        <v>289</v>
      </c>
      <c r="F13" s="268"/>
      <c r="G13" s="290">
        <v>2206500</v>
      </c>
      <c r="H13" s="291"/>
    </row>
    <row r="14" spans="1:8" ht="24">
      <c r="A14" s="263" t="s">
        <v>275</v>
      </c>
      <c r="B14" s="264"/>
      <c r="C14" s="265">
        <f>2076168+262500</f>
        <v>2338668</v>
      </c>
      <c r="D14" s="266"/>
      <c r="E14" s="267"/>
      <c r="F14" s="268"/>
      <c r="G14" s="290"/>
      <c r="H14" s="291"/>
    </row>
    <row r="15" spans="1:8" ht="24">
      <c r="A15" s="263" t="s">
        <v>276</v>
      </c>
      <c r="B15" s="264"/>
      <c r="C15" s="265">
        <f>1100000+288000+1048550+44000+309000</f>
        <v>2789550</v>
      </c>
      <c r="D15" s="266"/>
      <c r="E15" s="267"/>
      <c r="F15" s="268"/>
      <c r="G15" s="290"/>
      <c r="H15" s="291"/>
    </row>
    <row r="16" spans="1:8" ht="24">
      <c r="A16" s="263" t="s">
        <v>277</v>
      </c>
      <c r="B16" s="264"/>
      <c r="C16" s="265">
        <v>65220</v>
      </c>
      <c r="D16" s="266"/>
      <c r="G16" s="290"/>
      <c r="H16" s="291"/>
    </row>
    <row r="17" spans="1:8" ht="24">
      <c r="A17" s="267" t="s">
        <v>290</v>
      </c>
      <c r="B17" s="268"/>
      <c r="C17" s="265">
        <v>78000</v>
      </c>
      <c r="D17" s="266"/>
      <c r="E17" s="269"/>
      <c r="F17" s="270"/>
      <c r="G17" s="290"/>
      <c r="H17" s="291"/>
    </row>
    <row r="18" spans="1:8" ht="24">
      <c r="A18" s="267" t="s">
        <v>291</v>
      </c>
      <c r="B18" s="268"/>
      <c r="C18" s="265">
        <v>1989000</v>
      </c>
      <c r="D18" s="266"/>
      <c r="E18" s="271"/>
      <c r="F18" s="272"/>
      <c r="G18" s="290"/>
      <c r="H18" s="291"/>
    </row>
    <row r="19" spans="1:8" ht="24">
      <c r="A19" s="292" t="s">
        <v>278</v>
      </c>
      <c r="B19" s="293"/>
      <c r="C19" s="265"/>
      <c r="D19" s="266"/>
      <c r="E19" s="269"/>
      <c r="F19" s="270"/>
      <c r="G19" s="290"/>
      <c r="H19" s="291"/>
    </row>
    <row r="20" spans="1:8" ht="24">
      <c r="A20" s="263" t="s">
        <v>279</v>
      </c>
      <c r="B20" s="264"/>
      <c r="C20" s="265">
        <f>9413500+603900-42000</f>
        <v>9975400</v>
      </c>
      <c r="D20" s="266"/>
      <c r="E20" s="269"/>
      <c r="F20" s="270"/>
      <c r="G20" s="290"/>
      <c r="H20" s="291"/>
    </row>
    <row r="21" spans="1:8" ht="24">
      <c r="A21" s="263" t="s">
        <v>280</v>
      </c>
      <c r="B21" s="264"/>
      <c r="C21" s="265"/>
      <c r="D21" s="266"/>
      <c r="E21" s="269"/>
      <c r="F21" s="270"/>
      <c r="G21" s="290"/>
      <c r="H21" s="291"/>
    </row>
    <row r="22" spans="1:8" ht="24">
      <c r="A22" s="263" t="s">
        <v>281</v>
      </c>
      <c r="B22" s="264"/>
      <c r="C22" s="265">
        <f>105900+28000-2000-2000-2000</f>
        <v>127900</v>
      </c>
      <c r="D22" s="266"/>
      <c r="E22" s="269"/>
      <c r="F22" s="270"/>
      <c r="G22" s="290"/>
      <c r="H22" s="291"/>
    </row>
    <row r="23" spans="1:8" ht="24">
      <c r="A23" s="263" t="s">
        <v>282</v>
      </c>
      <c r="B23" s="264"/>
      <c r="C23" s="273">
        <f>380400+18000+100000-1400+6000-3400-24000-8000-5000</f>
        <v>462600</v>
      </c>
      <c r="D23" s="274"/>
      <c r="E23" s="269"/>
      <c r="F23" s="270"/>
      <c r="G23" s="290"/>
      <c r="H23" s="291"/>
    </row>
    <row r="24" spans="1:8" ht="24">
      <c r="A24" s="263" t="s">
        <v>292</v>
      </c>
      <c r="B24" s="264"/>
      <c r="C24" s="265">
        <v>158000</v>
      </c>
      <c r="D24" s="266"/>
      <c r="E24" s="271"/>
      <c r="F24" s="272"/>
      <c r="G24" s="290"/>
      <c r="H24" s="291"/>
    </row>
    <row r="25" spans="1:8" ht="24">
      <c r="A25" s="263" t="s">
        <v>293</v>
      </c>
      <c r="B25" s="264"/>
      <c r="C25" s="265">
        <v>35000</v>
      </c>
      <c r="D25" s="266"/>
      <c r="E25" s="271"/>
      <c r="F25" s="272"/>
      <c r="G25" s="290"/>
      <c r="H25" s="291"/>
    </row>
    <row r="26" spans="1:8" ht="24">
      <c r="A26" s="263" t="s">
        <v>294</v>
      </c>
      <c r="B26" s="264"/>
      <c r="C26" s="265">
        <f>39650+8350-6200+9000-8350</f>
        <v>42450</v>
      </c>
      <c r="D26" s="266"/>
      <c r="E26" s="271"/>
      <c r="F26" s="272"/>
      <c r="G26" s="290"/>
      <c r="H26" s="291"/>
    </row>
    <row r="27" spans="1:8" ht="24">
      <c r="A27" s="263" t="s">
        <v>295</v>
      </c>
      <c r="B27" s="264"/>
      <c r="C27" s="265">
        <f>5925-5925</f>
        <v>0</v>
      </c>
      <c r="D27" s="266"/>
      <c r="E27" s="271"/>
      <c r="F27" s="272"/>
      <c r="G27" s="290"/>
      <c r="H27" s="291"/>
    </row>
    <row r="28" spans="1:8" ht="24">
      <c r="A28" s="263" t="s">
        <v>283</v>
      </c>
      <c r="B28" s="264"/>
      <c r="C28" s="265">
        <f>5138171.47+75000+105100+16500+15000+3000+23900+15000+31000+8500+4000+4000+3500+11580+12000+5000+12000+7000+1000+11580+6000+6000-46850+87300+19250-61550+27200+22459+6000+4300+50000-74002.97+6500+6500+7500+12000+6000+6700+3000+9000+5000+18000+7800+6000+5200-17500-88125+69000+24900+7200+40000+6870+27800+99500+28200+4900+300000-508674+5450+11250+14900+3070</f>
        <v>5676878.5</v>
      </c>
      <c r="D28" s="275"/>
      <c r="E28" s="269"/>
      <c r="F28" s="270"/>
      <c r="G28" s="290"/>
      <c r="H28" s="291"/>
    </row>
    <row r="29" spans="1:8" ht="24">
      <c r="A29" s="263"/>
      <c r="B29" s="264"/>
      <c r="C29" s="276"/>
      <c r="D29" s="294"/>
      <c r="E29" s="295"/>
      <c r="F29" s="296"/>
      <c r="G29" s="290"/>
      <c r="H29" s="291"/>
    </row>
    <row r="30" spans="1:8" ht="24">
      <c r="A30" s="279" t="s">
        <v>64</v>
      </c>
      <c r="B30" s="280"/>
      <c r="C30" s="281">
        <f>SUM(C10:C29)</f>
        <v>28352872.5</v>
      </c>
      <c r="D30" s="282"/>
      <c r="E30" s="283"/>
      <c r="F30" s="284"/>
      <c r="G30" s="297">
        <f>SUM(G9:G29)</f>
        <v>28352872.5</v>
      </c>
      <c r="H30" s="298"/>
    </row>
    <row r="31" spans="1:8" ht="24">
      <c r="A31" s="299"/>
      <c r="B31" s="299"/>
      <c r="C31" s="300"/>
      <c r="D31" s="300"/>
      <c r="E31" s="301"/>
      <c r="F31" s="301"/>
      <c r="G31" s="278"/>
      <c r="H31" s="277"/>
    </row>
    <row r="32" ht="36.75" customHeight="1"/>
    <row r="33" spans="1:8" ht="24">
      <c r="A33" s="285" t="s">
        <v>284</v>
      </c>
      <c r="B33" s="286" t="s">
        <v>296</v>
      </c>
      <c r="C33" s="286"/>
      <c r="D33" s="286"/>
      <c r="E33" s="286"/>
      <c r="F33" s="286" t="s">
        <v>297</v>
      </c>
      <c r="G33" s="286"/>
      <c r="H33" s="302"/>
    </row>
    <row r="34" spans="1:8" ht="24">
      <c r="A34" s="285" t="s">
        <v>298</v>
      </c>
      <c r="B34" s="286" t="s">
        <v>242</v>
      </c>
      <c r="C34" s="286"/>
      <c r="D34" s="286"/>
      <c r="E34" s="286"/>
      <c r="F34" s="286" t="s">
        <v>299</v>
      </c>
      <c r="G34" s="286"/>
      <c r="H34" s="302"/>
    </row>
    <row r="35" spans="2:8" ht="24">
      <c r="B35" s="286"/>
      <c r="C35" s="286"/>
      <c r="D35" s="286"/>
      <c r="E35" s="286"/>
      <c r="F35" s="286" t="s">
        <v>285</v>
      </c>
      <c r="G35" s="286"/>
      <c r="H35" s="302"/>
    </row>
    <row r="36" ht="24"/>
    <row r="40" ht="24"/>
    <row r="41" ht="24"/>
    <row r="43" ht="24"/>
  </sheetData>
  <sheetProtection/>
  <mergeCells count="91">
    <mergeCell ref="B33:E33"/>
    <mergeCell ref="F33:G33"/>
    <mergeCell ref="B34:E34"/>
    <mergeCell ref="F34:G34"/>
    <mergeCell ref="B35:E35"/>
    <mergeCell ref="F35:G35"/>
    <mergeCell ref="A30:B30"/>
    <mergeCell ref="C30:D30"/>
    <mergeCell ref="E30:F30"/>
    <mergeCell ref="G30:H30"/>
    <mergeCell ref="A28:B28"/>
    <mergeCell ref="C28:D28"/>
    <mergeCell ref="E28:F28"/>
    <mergeCell ref="G28:H28"/>
    <mergeCell ref="A29:B29"/>
    <mergeCell ref="C29:D29"/>
    <mergeCell ref="G29:H29"/>
    <mergeCell ref="A26:B26"/>
    <mergeCell ref="C26:D26"/>
    <mergeCell ref="G26:H26"/>
    <mergeCell ref="A27:B27"/>
    <mergeCell ref="C27:D27"/>
    <mergeCell ref="G27:H27"/>
    <mergeCell ref="A24:B24"/>
    <mergeCell ref="C24:D24"/>
    <mergeCell ref="G24:H24"/>
    <mergeCell ref="A25:B25"/>
    <mergeCell ref="C25:D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7:D17"/>
    <mergeCell ref="E17:F17"/>
    <mergeCell ref="G17:H17"/>
    <mergeCell ref="C18:D18"/>
    <mergeCell ref="G18:H18"/>
    <mergeCell ref="A19:B19"/>
    <mergeCell ref="C19:D19"/>
    <mergeCell ref="E19:F19"/>
    <mergeCell ref="G19:H19"/>
    <mergeCell ref="A15:B15"/>
    <mergeCell ref="C15:D15"/>
    <mergeCell ref="G15:H15"/>
    <mergeCell ref="A16:B16"/>
    <mergeCell ref="C16:D16"/>
    <mergeCell ref="G16:H16"/>
    <mergeCell ref="A13:B13"/>
    <mergeCell ref="C13:D13"/>
    <mergeCell ref="G13:H13"/>
    <mergeCell ref="A14:B14"/>
    <mergeCell ref="C14:D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G1:H1"/>
    <mergeCell ref="A4:H4"/>
    <mergeCell ref="A5:H5"/>
    <mergeCell ref="A6:H6"/>
    <mergeCell ref="A7:B8"/>
    <mergeCell ref="C7:D8"/>
    <mergeCell ref="E7:H7"/>
    <mergeCell ref="E8:F8"/>
    <mergeCell ref="G8:H8"/>
  </mergeCells>
  <printOptions/>
  <pageMargins left="0.9448818897637796" right="0.35433070866141736" top="0" bottom="0" header="0.5118110236220472" footer="0.5118110236220472"/>
  <pageSetup horizontalDpi="300" verticalDpi="300" orientation="portrait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73">
      <selection activeCell="J57" sqref="J57:J62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6.28125" style="5" customWidth="1"/>
    <col min="11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28215208</v>
      </c>
      <c r="H8" s="27">
        <v>2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256982</v>
      </c>
      <c r="D10" s="34">
        <v>94</v>
      </c>
      <c r="E10" s="23" t="s">
        <v>16</v>
      </c>
      <c r="F10" s="35" t="s">
        <v>17</v>
      </c>
      <c r="G10" s="33">
        <v>27578</v>
      </c>
      <c r="H10" s="34">
        <v>25</v>
      </c>
    </row>
    <row r="11" spans="1:8" ht="18.75">
      <c r="A11" s="32">
        <v>425600</v>
      </c>
      <c r="B11" s="14" t="s">
        <v>15</v>
      </c>
      <c r="C11" s="33">
        <v>198028</v>
      </c>
      <c r="D11" s="34" t="s">
        <v>15</v>
      </c>
      <c r="E11" s="23" t="s">
        <v>18</v>
      </c>
      <c r="F11" s="35" t="s">
        <v>19</v>
      </c>
      <c r="G11" s="33">
        <v>3603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473835</v>
      </c>
      <c r="D12" s="34">
        <v>45</v>
      </c>
      <c r="E12" s="23" t="s">
        <v>20</v>
      </c>
      <c r="F12" s="35" t="s">
        <v>21</v>
      </c>
      <c r="G12" s="33">
        <v>19343</v>
      </c>
      <c r="H12" s="34">
        <v>58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201236</v>
      </c>
      <c r="D14" s="34" t="s">
        <v>15</v>
      </c>
      <c r="E14" s="23" t="s">
        <v>24</v>
      </c>
      <c r="F14" s="35" t="s">
        <v>25</v>
      </c>
      <c r="G14" s="33">
        <v>114908</v>
      </c>
      <c r="H14" s="34" t="s">
        <v>15</v>
      </c>
    </row>
    <row r="15" spans="1:8" ht="18.75">
      <c r="A15" s="38">
        <v>2000</v>
      </c>
      <c r="B15" s="14" t="s">
        <v>15</v>
      </c>
      <c r="C15" s="37">
        <v>3240</v>
      </c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15450116</v>
      </c>
      <c r="D16" s="34">
        <v>21</v>
      </c>
      <c r="E16" s="23" t="s">
        <v>28</v>
      </c>
      <c r="F16" s="35" t="s">
        <v>29</v>
      </c>
      <c r="G16" s="37">
        <v>1471286</v>
      </c>
      <c r="H16" s="34">
        <v>32</v>
      </c>
    </row>
    <row r="17" spans="1:8" ht="18.75">
      <c r="A17" s="32">
        <v>12000000</v>
      </c>
      <c r="B17" s="14" t="s">
        <v>15</v>
      </c>
      <c r="C17" s="37">
        <v>9553631</v>
      </c>
      <c r="D17" s="34" t="s">
        <v>15</v>
      </c>
      <c r="E17" s="23" t="s">
        <v>30</v>
      </c>
      <c r="F17" s="35" t="s">
        <v>31</v>
      </c>
      <c r="G17" s="37">
        <v>259412</v>
      </c>
      <c r="H17" s="34" t="s">
        <v>15</v>
      </c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26137069</v>
      </c>
      <c r="D18" s="42">
        <f>MOD(SUM(D10:D17),100)</f>
        <v>60</v>
      </c>
      <c r="E18" s="23"/>
      <c r="F18" s="43"/>
      <c r="G18" s="44">
        <f>SUM(G10:G17)+INT(SUM(H10:H17)/100)</f>
        <v>1896131</v>
      </c>
      <c r="H18" s="42">
        <f>MOD(SUM(H10:H17),100)</f>
        <v>15</v>
      </c>
    </row>
    <row r="19" spans="1:10" ht="18.75">
      <c r="A19" s="32"/>
      <c r="B19" s="14"/>
      <c r="C19" s="37">
        <v>4611230</v>
      </c>
      <c r="D19" s="34" t="s">
        <v>15</v>
      </c>
      <c r="E19" s="23" t="s">
        <v>32</v>
      </c>
      <c r="F19" s="35" t="s">
        <v>33</v>
      </c>
      <c r="G19" s="37">
        <v>157850</v>
      </c>
      <c r="H19" s="34" t="s">
        <v>15</v>
      </c>
      <c r="J19" s="45"/>
    </row>
    <row r="20" spans="1:8" ht="18.75">
      <c r="A20" s="32"/>
      <c r="B20" s="14"/>
      <c r="C20" s="37"/>
      <c r="D20" s="34"/>
      <c r="E20" s="46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7" t="s">
        <v>15</v>
      </c>
      <c r="E21" s="23" t="s">
        <v>36</v>
      </c>
      <c r="F21" s="35" t="s">
        <v>37</v>
      </c>
      <c r="G21" s="37"/>
      <c r="H21" s="47"/>
    </row>
    <row r="22" spans="1:8" ht="18.75">
      <c r="A22" s="36"/>
      <c r="B22" s="23"/>
      <c r="C22" s="33"/>
      <c r="D22" s="47"/>
      <c r="E22" s="23" t="s">
        <v>38</v>
      </c>
      <c r="F22" s="35" t="s">
        <v>39</v>
      </c>
      <c r="G22" s="33"/>
      <c r="H22" s="47"/>
    </row>
    <row r="23" spans="1:8" ht="18.75">
      <c r="A23" s="36"/>
      <c r="B23" s="23"/>
      <c r="C23" s="37">
        <v>400</v>
      </c>
      <c r="D23" s="47" t="s">
        <v>15</v>
      </c>
      <c r="E23" s="23" t="s">
        <v>40</v>
      </c>
      <c r="F23" s="35" t="s">
        <v>41</v>
      </c>
      <c r="G23" s="37"/>
      <c r="H23" s="47"/>
    </row>
    <row r="24" spans="1:8" ht="18.75">
      <c r="A24" s="36"/>
      <c r="B24" s="23"/>
      <c r="C24" s="37">
        <v>972368</v>
      </c>
      <c r="D24" s="47" t="s">
        <v>15</v>
      </c>
      <c r="E24" s="23" t="s">
        <v>42</v>
      </c>
      <c r="F24" s="35" t="s">
        <v>43</v>
      </c>
      <c r="G24" s="37">
        <v>53900</v>
      </c>
      <c r="H24" s="47" t="s">
        <v>15</v>
      </c>
    </row>
    <row r="25" spans="1:8" ht="18.75">
      <c r="A25" s="36"/>
      <c r="B25" s="23"/>
      <c r="C25" s="37">
        <v>1556330</v>
      </c>
      <c r="D25" s="47" t="s">
        <v>15</v>
      </c>
      <c r="E25" s="23" t="s">
        <v>44</v>
      </c>
      <c r="F25" s="35" t="s">
        <v>45</v>
      </c>
      <c r="G25" s="37">
        <v>340610</v>
      </c>
      <c r="H25" s="47" t="s">
        <v>15</v>
      </c>
    </row>
    <row r="26" spans="1:8" ht="18.75">
      <c r="A26" s="48"/>
      <c r="B26" s="14"/>
      <c r="C26" s="37"/>
      <c r="D26" s="47"/>
      <c r="E26" s="23" t="s">
        <v>46</v>
      </c>
      <c r="F26" s="35" t="s">
        <v>47</v>
      </c>
      <c r="G26" s="37"/>
      <c r="H26" s="47"/>
    </row>
    <row r="27" spans="1:8" ht="18.75">
      <c r="A27" s="48"/>
      <c r="B27" s="14"/>
      <c r="C27" s="37"/>
      <c r="D27" s="47"/>
      <c r="E27" s="23" t="s">
        <v>48</v>
      </c>
      <c r="F27" s="35" t="s">
        <v>49</v>
      </c>
      <c r="G27" s="37"/>
      <c r="H27" s="47"/>
    </row>
    <row r="28" spans="1:8" ht="18.75">
      <c r="A28" s="36"/>
      <c r="B28" s="23"/>
      <c r="C28" s="37"/>
      <c r="D28" s="47"/>
      <c r="E28" s="23" t="s">
        <v>50</v>
      </c>
      <c r="F28" s="35" t="s">
        <v>51</v>
      </c>
      <c r="G28" s="37"/>
      <c r="H28" s="47"/>
    </row>
    <row r="29" spans="1:8" ht="18.75">
      <c r="A29" s="36"/>
      <c r="B29" s="23"/>
      <c r="C29" s="37"/>
      <c r="D29" s="47"/>
      <c r="E29" s="23" t="s">
        <v>52</v>
      </c>
      <c r="F29" s="35" t="s">
        <v>53</v>
      </c>
      <c r="G29" s="37"/>
      <c r="H29" s="47"/>
    </row>
    <row r="30" spans="1:8" ht="18.75">
      <c r="A30" s="36"/>
      <c r="B30" s="23"/>
      <c r="C30" s="37">
        <v>5122993</v>
      </c>
      <c r="D30" s="34">
        <v>10</v>
      </c>
      <c r="E30" s="23" t="s">
        <v>54</v>
      </c>
      <c r="F30" s="35" t="s">
        <v>55</v>
      </c>
      <c r="G30" s="37">
        <v>404313</v>
      </c>
      <c r="H30" s="34">
        <v>19</v>
      </c>
    </row>
    <row r="31" spans="1:8" ht="18.75">
      <c r="A31" s="36"/>
      <c r="B31" s="23"/>
      <c r="C31" s="37">
        <v>667500</v>
      </c>
      <c r="D31" s="47" t="s">
        <v>15</v>
      </c>
      <c r="E31" s="23" t="s">
        <v>56</v>
      </c>
      <c r="F31" s="35" t="s">
        <v>57</v>
      </c>
      <c r="G31" s="37">
        <v>579290</v>
      </c>
      <c r="H31" s="47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7"/>
      <c r="E39" s="23"/>
      <c r="F39" s="35"/>
      <c r="G39" s="37"/>
      <c r="H39" s="47"/>
    </row>
    <row r="40" spans="1:8" ht="18.75">
      <c r="A40" s="23"/>
      <c r="B40" s="23"/>
      <c r="C40" s="49"/>
      <c r="D40" s="47"/>
      <c r="E40" s="23"/>
      <c r="F40" s="50"/>
      <c r="G40" s="49"/>
      <c r="H40" s="47"/>
    </row>
    <row r="41" spans="1:8" ht="18.75">
      <c r="A41" s="30"/>
      <c r="B41" s="51"/>
      <c r="C41" s="52">
        <f>SUM(C19:C40)+INT(SUM(D19:D40)/100)</f>
        <v>12931361</v>
      </c>
      <c r="D41" s="42">
        <f>MOD(SUM(D19:D40),100)</f>
        <v>10</v>
      </c>
      <c r="E41" s="30"/>
      <c r="F41" s="30"/>
      <c r="G41" s="52">
        <f>SUM(G19:G40)+INT(SUM(H19:H40)/100)</f>
        <v>1535963</v>
      </c>
      <c r="H41" s="42">
        <f>MOD(SUM(H19:H40),100)</f>
        <v>19</v>
      </c>
    </row>
    <row r="42" spans="1:8" ht="18.75">
      <c r="A42" s="53"/>
      <c r="B42" s="54"/>
      <c r="C42" s="55">
        <f>SUM(C18+C41)+INT(SUM(D18+D41)/100)</f>
        <v>39068430</v>
      </c>
      <c r="D42" s="56">
        <f>MOD(SUM(D18+D41),100)</f>
        <v>70</v>
      </c>
      <c r="E42" s="57" t="s">
        <v>63</v>
      </c>
      <c r="G42" s="58">
        <f>SUM(G18+G41)+INT(SUM(H18+H41)/100)</f>
        <v>3432094</v>
      </c>
      <c r="H42" s="56">
        <f>MOD(SUM(H18+H41),100)</f>
        <v>34</v>
      </c>
    </row>
    <row r="43" spans="1:8" ht="19.5" thickBot="1">
      <c r="A43" s="19"/>
      <c r="B43" s="19"/>
      <c r="C43" s="59"/>
      <c r="D43" s="59"/>
      <c r="G43" s="59"/>
      <c r="H43" s="59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60"/>
      <c r="B47" s="61"/>
      <c r="C47" s="62"/>
      <c r="D47" s="63"/>
      <c r="E47" s="64" t="s">
        <v>65</v>
      </c>
      <c r="F47" s="61"/>
      <c r="G47" s="62"/>
      <c r="H47" s="65"/>
    </row>
    <row r="48" spans="1:8" ht="19.5" customHeight="1">
      <c r="A48" s="66">
        <v>2478590</v>
      </c>
      <c r="B48" s="14" t="s">
        <v>15</v>
      </c>
      <c r="C48" s="33">
        <v>2352359</v>
      </c>
      <c r="D48" s="34">
        <v>14</v>
      </c>
      <c r="E48" s="23" t="s">
        <v>66</v>
      </c>
      <c r="F48" s="35" t="s">
        <v>67</v>
      </c>
      <c r="G48" s="33">
        <v>272706</v>
      </c>
      <c r="H48" s="34">
        <v>64</v>
      </c>
    </row>
    <row r="49" spans="1:8" ht="19.5" customHeight="1">
      <c r="A49" s="66">
        <v>2392040</v>
      </c>
      <c r="B49" s="14" t="s">
        <v>15</v>
      </c>
      <c r="C49" s="33">
        <v>2381645</v>
      </c>
      <c r="D49" s="34" t="s">
        <v>15</v>
      </c>
      <c r="E49" s="23" t="s">
        <v>68</v>
      </c>
      <c r="F49" s="35" t="s">
        <v>69</v>
      </c>
      <c r="G49" s="33">
        <v>194445</v>
      </c>
      <c r="H49" s="34" t="s">
        <v>15</v>
      </c>
    </row>
    <row r="50" spans="1:8" ht="19.5" customHeight="1">
      <c r="A50" s="66">
        <v>9391850</v>
      </c>
      <c r="B50" s="14" t="s">
        <v>15</v>
      </c>
      <c r="C50" s="33">
        <v>9286415</v>
      </c>
      <c r="D50" s="34" t="s">
        <v>15</v>
      </c>
      <c r="E50" s="23" t="s">
        <v>70</v>
      </c>
      <c r="F50" s="35" t="s">
        <v>71</v>
      </c>
      <c r="G50" s="33">
        <v>799760</v>
      </c>
      <c r="H50" s="34" t="s">
        <v>15</v>
      </c>
    </row>
    <row r="51" spans="1:8" ht="19.5" customHeight="1">
      <c r="A51" s="38">
        <v>627290</v>
      </c>
      <c r="B51" s="14" t="s">
        <v>15</v>
      </c>
      <c r="C51" s="67">
        <v>422352</v>
      </c>
      <c r="D51" s="34">
        <v>75</v>
      </c>
      <c r="E51" s="23" t="s">
        <v>72</v>
      </c>
      <c r="F51" s="35" t="s">
        <v>73</v>
      </c>
      <c r="G51" s="67">
        <v>41456</v>
      </c>
      <c r="H51" s="34" t="s">
        <v>15</v>
      </c>
    </row>
    <row r="52" spans="1:8" ht="19.5" customHeight="1">
      <c r="A52" s="66">
        <v>4268600</v>
      </c>
      <c r="B52" s="14" t="s">
        <v>15</v>
      </c>
      <c r="C52" s="33">
        <v>3266497</v>
      </c>
      <c r="D52" s="34">
        <v>30</v>
      </c>
      <c r="E52" s="23" t="s">
        <v>74</v>
      </c>
      <c r="F52" s="35" t="s">
        <v>75</v>
      </c>
      <c r="G52" s="33">
        <v>261536</v>
      </c>
      <c r="H52" s="34">
        <v>66</v>
      </c>
    </row>
    <row r="53" spans="1:8" ht="19.5" customHeight="1">
      <c r="A53" s="38">
        <v>2728730</v>
      </c>
      <c r="B53" s="14" t="s">
        <v>15</v>
      </c>
      <c r="C53" s="67">
        <v>1658685</v>
      </c>
      <c r="D53" s="34">
        <v>58</v>
      </c>
      <c r="E53" s="23" t="s">
        <v>76</v>
      </c>
      <c r="F53" s="35" t="s">
        <v>77</v>
      </c>
      <c r="G53" s="67">
        <v>557898</v>
      </c>
      <c r="H53" s="34">
        <v>32</v>
      </c>
    </row>
    <row r="54" spans="1:8" ht="19.5" customHeight="1">
      <c r="A54" s="66">
        <v>688000</v>
      </c>
      <c r="B54" s="14" t="s">
        <v>15</v>
      </c>
      <c r="C54" s="37">
        <v>581174</v>
      </c>
      <c r="D54" s="34">
        <v>43</v>
      </c>
      <c r="E54" s="23" t="s">
        <v>78</v>
      </c>
      <c r="F54" s="35" t="s">
        <v>79</v>
      </c>
      <c r="G54" s="37">
        <v>124887</v>
      </c>
      <c r="H54" s="34">
        <v>45</v>
      </c>
    </row>
    <row r="55" spans="1:8" ht="19.5" customHeight="1">
      <c r="A55" s="66">
        <v>564000</v>
      </c>
      <c r="B55" s="14" t="s">
        <v>15</v>
      </c>
      <c r="C55" s="37">
        <v>209429</v>
      </c>
      <c r="D55" s="34" t="s">
        <v>15</v>
      </c>
      <c r="E55" s="23" t="s">
        <v>80</v>
      </c>
      <c r="F55" s="35" t="s">
        <v>81</v>
      </c>
      <c r="G55" s="37">
        <v>14900</v>
      </c>
      <c r="H55" s="34" t="s">
        <v>15</v>
      </c>
    </row>
    <row r="56" spans="1:8" ht="19.5" customHeight="1">
      <c r="A56" s="66">
        <v>2325900</v>
      </c>
      <c r="B56" s="14" t="s">
        <v>15</v>
      </c>
      <c r="C56" s="37">
        <v>1485100</v>
      </c>
      <c r="D56" s="34" t="s">
        <v>15</v>
      </c>
      <c r="E56" s="23" t="s">
        <v>82</v>
      </c>
      <c r="F56" s="35" t="s">
        <v>83</v>
      </c>
      <c r="G56" s="37">
        <v>314400</v>
      </c>
      <c r="H56" s="34" t="s">
        <v>15</v>
      </c>
    </row>
    <row r="57" spans="1:8" ht="19.5" customHeight="1">
      <c r="A57" s="66">
        <v>20000</v>
      </c>
      <c r="B57" s="14" t="s">
        <v>15</v>
      </c>
      <c r="C57" s="37">
        <v>20000</v>
      </c>
      <c r="D57" s="34"/>
      <c r="E57" s="23" t="s">
        <v>84</v>
      </c>
      <c r="F57" s="35" t="s">
        <v>85</v>
      </c>
      <c r="G57" s="37">
        <v>20000</v>
      </c>
      <c r="H57" s="34" t="s">
        <v>15</v>
      </c>
    </row>
    <row r="58" spans="1:10" ht="19.5" customHeight="1">
      <c r="A58" s="66">
        <v>1015000</v>
      </c>
      <c r="B58" s="14" t="s">
        <v>15</v>
      </c>
      <c r="C58" s="37">
        <v>943000</v>
      </c>
      <c r="D58" s="34" t="s">
        <v>15</v>
      </c>
      <c r="E58" s="23" t="s">
        <v>86</v>
      </c>
      <c r="F58" s="35" t="s">
        <v>87</v>
      </c>
      <c r="G58" s="37">
        <v>70000</v>
      </c>
      <c r="H58" s="34" t="s">
        <v>15</v>
      </c>
      <c r="J58" s="68"/>
    </row>
    <row r="59" spans="1:8" ht="19.5" customHeight="1">
      <c r="A59" s="69">
        <f>SUM(A48:A58)</f>
        <v>26500000</v>
      </c>
      <c r="B59" s="40" t="s">
        <v>15</v>
      </c>
      <c r="C59" s="70">
        <f>SUM(C47:C58)+INT(SUM(D47:D58)/100)</f>
        <v>22606658</v>
      </c>
      <c r="D59" s="42">
        <f>MOD(SUM(D47:D58),100)</f>
        <v>20</v>
      </c>
      <c r="E59" s="23"/>
      <c r="F59" s="35"/>
      <c r="G59" s="44">
        <f>SUM(G47:G58)+INT(SUM(H47:H58)/100)</f>
        <v>2671990</v>
      </c>
      <c r="H59" s="42">
        <f>MOD(SUM(H47:H58),100)</f>
        <v>7</v>
      </c>
    </row>
    <row r="60" spans="1:10" ht="19.5" customHeight="1">
      <c r="A60" s="38"/>
      <c r="B60" s="14"/>
      <c r="C60" s="37">
        <v>4025130</v>
      </c>
      <c r="D60" s="47" t="s">
        <v>15</v>
      </c>
      <c r="E60" s="23" t="s">
        <v>88</v>
      </c>
      <c r="F60" s="35" t="s">
        <v>67</v>
      </c>
      <c r="G60" s="37">
        <v>410960</v>
      </c>
      <c r="H60" s="47" t="s">
        <v>15</v>
      </c>
      <c r="J60" s="68"/>
    </row>
    <row r="61" spans="1:10" ht="19.5" customHeight="1">
      <c r="A61" s="38"/>
      <c r="B61" s="14"/>
      <c r="C61" s="37">
        <v>482000</v>
      </c>
      <c r="D61" s="47" t="s">
        <v>15</v>
      </c>
      <c r="E61" s="71" t="s">
        <v>89</v>
      </c>
      <c r="F61" s="35" t="s">
        <v>71</v>
      </c>
      <c r="G61" s="37">
        <v>273000</v>
      </c>
      <c r="H61" s="47" t="s">
        <v>15</v>
      </c>
      <c r="J61" s="45"/>
    </row>
    <row r="62" spans="1:8" ht="19.5" customHeight="1">
      <c r="A62" s="38"/>
      <c r="B62" s="14"/>
      <c r="C62" s="37"/>
      <c r="D62" s="47"/>
      <c r="E62" s="23" t="s">
        <v>90</v>
      </c>
      <c r="F62" s="35" t="s">
        <v>81</v>
      </c>
      <c r="G62" s="37"/>
      <c r="H62" s="47"/>
    </row>
    <row r="63" spans="1:8" ht="19.5" customHeight="1">
      <c r="A63" s="38"/>
      <c r="B63" s="14"/>
      <c r="C63" s="37"/>
      <c r="D63" s="47"/>
      <c r="E63" s="23" t="s">
        <v>91</v>
      </c>
      <c r="F63" s="35" t="s">
        <v>75</v>
      </c>
      <c r="G63" s="37"/>
      <c r="H63" s="47"/>
    </row>
    <row r="64" spans="1:8" ht="19.5" customHeight="1">
      <c r="A64" s="38"/>
      <c r="B64" s="14"/>
      <c r="C64" s="37">
        <v>14000</v>
      </c>
      <c r="D64" s="47" t="s">
        <v>15</v>
      </c>
      <c r="E64" s="23" t="s">
        <v>92</v>
      </c>
      <c r="F64" s="35" t="s">
        <v>75</v>
      </c>
      <c r="G64" s="37"/>
      <c r="H64" s="47"/>
    </row>
    <row r="65" spans="1:8" ht="19.5" customHeight="1">
      <c r="A65" s="38"/>
      <c r="B65" s="14"/>
      <c r="C65" s="37">
        <v>90100</v>
      </c>
      <c r="D65" s="47" t="s">
        <v>15</v>
      </c>
      <c r="E65" s="23" t="s">
        <v>93</v>
      </c>
      <c r="F65" s="35" t="s">
        <v>77</v>
      </c>
      <c r="G65" s="37"/>
      <c r="H65" s="47"/>
    </row>
    <row r="66" spans="1:8" ht="19.5" customHeight="1">
      <c r="A66" s="38"/>
      <c r="B66" s="14"/>
      <c r="C66" s="37">
        <v>16290</v>
      </c>
      <c r="D66" s="47" t="s">
        <v>15</v>
      </c>
      <c r="E66" s="23" t="s">
        <v>36</v>
      </c>
      <c r="F66" s="35" t="s">
        <v>37</v>
      </c>
      <c r="G66" s="37">
        <v>16290</v>
      </c>
      <c r="H66" s="47" t="s">
        <v>15</v>
      </c>
    </row>
    <row r="67" spans="1:8" ht="19.5" customHeight="1">
      <c r="A67" s="38"/>
      <c r="B67" s="14"/>
      <c r="C67" s="37">
        <v>10000</v>
      </c>
      <c r="D67" s="47" t="s">
        <v>15</v>
      </c>
      <c r="E67" s="72" t="s">
        <v>40</v>
      </c>
      <c r="F67" s="14">
        <v>110603</v>
      </c>
      <c r="G67" s="37">
        <v>10000</v>
      </c>
      <c r="H67" s="47" t="s">
        <v>15</v>
      </c>
    </row>
    <row r="68" spans="1:8" ht="19.5" customHeight="1">
      <c r="A68" s="38"/>
      <c r="B68" s="14"/>
      <c r="C68" s="37">
        <v>972368</v>
      </c>
      <c r="D68" s="47" t="s">
        <v>15</v>
      </c>
      <c r="E68" s="23" t="s">
        <v>42</v>
      </c>
      <c r="F68" s="35" t="s">
        <v>43</v>
      </c>
      <c r="G68" s="37">
        <v>53900</v>
      </c>
      <c r="H68" s="47" t="s">
        <v>15</v>
      </c>
    </row>
    <row r="69" spans="1:8" ht="19.5" customHeight="1">
      <c r="A69" s="38"/>
      <c r="B69" s="14"/>
      <c r="C69" s="37">
        <v>1541330</v>
      </c>
      <c r="D69" s="47" t="s">
        <v>15</v>
      </c>
      <c r="E69" s="23" t="s">
        <v>44</v>
      </c>
      <c r="F69" s="35" t="s">
        <v>45</v>
      </c>
      <c r="G69" s="37">
        <v>65950</v>
      </c>
      <c r="H69" s="47" t="s">
        <v>15</v>
      </c>
    </row>
    <row r="70" spans="1:8" ht="19.5" customHeight="1">
      <c r="A70" s="38"/>
      <c r="B70" s="14"/>
      <c r="C70" s="37">
        <v>411155</v>
      </c>
      <c r="D70" s="47">
        <v>49</v>
      </c>
      <c r="E70" s="23" t="s">
        <v>58</v>
      </c>
      <c r="F70" s="35" t="s">
        <v>59</v>
      </c>
      <c r="G70" s="37"/>
      <c r="H70" s="47"/>
    </row>
    <row r="71" spans="1:8" ht="19.5" customHeight="1">
      <c r="A71" s="38"/>
      <c r="B71" s="14"/>
      <c r="C71" s="37"/>
      <c r="D71" s="47"/>
      <c r="E71" s="23" t="s">
        <v>48</v>
      </c>
      <c r="F71" s="35" t="s">
        <v>49</v>
      </c>
      <c r="G71" s="37"/>
      <c r="H71" s="47"/>
    </row>
    <row r="72" spans="1:8" ht="19.5" customHeight="1">
      <c r="A72" s="38"/>
      <c r="B72" s="14"/>
      <c r="C72" s="37">
        <v>1449190</v>
      </c>
      <c r="D72" s="47" t="s">
        <v>15</v>
      </c>
      <c r="E72" s="23" t="s">
        <v>94</v>
      </c>
      <c r="F72" s="35" t="s">
        <v>51</v>
      </c>
      <c r="G72" s="37">
        <v>576000</v>
      </c>
      <c r="H72" s="47" t="s">
        <v>15</v>
      </c>
    </row>
    <row r="73" spans="1:8" ht="19.5" customHeight="1">
      <c r="A73" s="38"/>
      <c r="B73" s="14"/>
      <c r="C73" s="37"/>
      <c r="D73" s="47"/>
      <c r="E73" s="23" t="s">
        <v>52</v>
      </c>
      <c r="F73" s="35" t="s">
        <v>53</v>
      </c>
      <c r="G73" s="37"/>
      <c r="H73" s="47"/>
    </row>
    <row r="74" spans="1:8" ht="19.5" customHeight="1">
      <c r="A74" s="38"/>
      <c r="B74" s="14"/>
      <c r="C74" s="37">
        <v>5227447</v>
      </c>
      <c r="D74" s="34">
        <v>16</v>
      </c>
      <c r="E74" s="23" t="s">
        <v>95</v>
      </c>
      <c r="F74" s="35" t="s">
        <v>55</v>
      </c>
      <c r="G74" s="37">
        <v>526517</v>
      </c>
      <c r="H74" s="34">
        <v>1</v>
      </c>
    </row>
    <row r="75" spans="1:8" ht="19.5" customHeight="1">
      <c r="A75" s="38"/>
      <c r="B75" s="14"/>
      <c r="C75" s="37">
        <v>2462500</v>
      </c>
      <c r="D75" s="47" t="s">
        <v>15</v>
      </c>
      <c r="E75" s="23" t="s">
        <v>96</v>
      </c>
      <c r="F75" s="35" t="s">
        <v>57</v>
      </c>
      <c r="G75" s="37">
        <v>529500</v>
      </c>
      <c r="H75" s="47" t="s">
        <v>15</v>
      </c>
    </row>
    <row r="76" spans="1:8" ht="19.5" customHeight="1">
      <c r="A76" s="66"/>
      <c r="B76" s="23"/>
      <c r="C76" s="33"/>
      <c r="D76" s="47"/>
      <c r="E76" s="23" t="s">
        <v>60</v>
      </c>
      <c r="F76" s="35"/>
      <c r="G76" s="33"/>
      <c r="H76" s="47"/>
    </row>
    <row r="77" spans="1:8" ht="19.5" customHeight="1">
      <c r="A77" s="66"/>
      <c r="B77" s="23"/>
      <c r="C77" s="33"/>
      <c r="D77" s="47"/>
      <c r="E77" s="72" t="s">
        <v>61</v>
      </c>
      <c r="F77" s="50" t="s">
        <v>62</v>
      </c>
      <c r="G77" s="33"/>
      <c r="H77" s="47"/>
    </row>
    <row r="78" spans="1:8" ht="19.5" customHeight="1">
      <c r="A78" s="73"/>
      <c r="B78" s="30"/>
      <c r="C78" s="52">
        <f>SUM(C60:C77)+INT(SUM(D60:D77)/100)</f>
        <v>16701510</v>
      </c>
      <c r="D78" s="42">
        <f>MOD(SUM(D60:D77),100)</f>
        <v>65</v>
      </c>
      <c r="E78" s="72"/>
      <c r="F78" s="30"/>
      <c r="G78" s="52">
        <f>SUM(G60:G77)+INT(SUM(H60:H77)/100)</f>
        <v>2462117</v>
      </c>
      <c r="H78" s="42">
        <f>MOD(SUM(H60:H77),100)</f>
        <v>1</v>
      </c>
    </row>
    <row r="79" spans="1:8" ht="19.5" customHeight="1">
      <c r="A79" s="74"/>
      <c r="B79" s="75"/>
      <c r="C79" s="76">
        <f>SUM(C59+C78)+INT(SUM(D59+D78)/100)</f>
        <v>39308168</v>
      </c>
      <c r="D79" s="77">
        <f>MOD(SUM(D59+D78),100)</f>
        <v>85</v>
      </c>
      <c r="E79" s="78" t="s">
        <v>97</v>
      </c>
      <c r="F79" s="79"/>
      <c r="G79" s="76">
        <f>SUM(G59+G78)+INT(SUM(H59+H78)/100)</f>
        <v>5134107</v>
      </c>
      <c r="H79" s="77">
        <f>MOD(SUM(H59+H78),100)</f>
        <v>8</v>
      </c>
    </row>
    <row r="80" spans="1:8" ht="19.5" customHeight="1">
      <c r="A80" s="80"/>
      <c r="B80" s="80"/>
      <c r="C80" s="55"/>
      <c r="D80" s="34"/>
      <c r="E80" s="78" t="s">
        <v>98</v>
      </c>
      <c r="F80" s="79"/>
      <c r="G80" s="81"/>
      <c r="H80" s="56"/>
    </row>
    <row r="81" spans="3:8" ht="19.5" customHeight="1">
      <c r="C81" s="33"/>
      <c r="D81" s="33"/>
      <c r="E81" s="72" t="s">
        <v>99</v>
      </c>
      <c r="G81" s="82"/>
      <c r="H81" s="28"/>
    </row>
    <row r="82" spans="3:8" ht="19.5" customHeight="1">
      <c r="C82" s="70" t="s">
        <v>100</v>
      </c>
      <c r="D82" s="83" t="s">
        <v>101</v>
      </c>
      <c r="E82" s="78" t="s">
        <v>102</v>
      </c>
      <c r="F82" s="79"/>
      <c r="G82" s="81" t="s">
        <v>103</v>
      </c>
      <c r="H82" s="56" t="s">
        <v>104</v>
      </c>
    </row>
    <row r="83" spans="1:8" ht="19.5" customHeight="1" thickBot="1">
      <c r="A83" s="84"/>
      <c r="B83" s="84"/>
      <c r="C83" s="85">
        <f>SUM(C8+C42-C79)+INT(SUM(D8+D42-D79)/100)</f>
        <v>26513195</v>
      </c>
      <c r="D83" s="86">
        <f>MOD(SUM(D8+D42-D79),100)</f>
        <v>28</v>
      </c>
      <c r="E83" s="5" t="s">
        <v>105</v>
      </c>
      <c r="F83" s="84"/>
      <c r="G83" s="87">
        <f>SUM(G8+G42-G79)+INT(SUM(H8+H42-H79)/100)</f>
        <v>26513195</v>
      </c>
      <c r="H83" s="86">
        <f>MOD(SUM(H8+H42-H79),100)</f>
        <v>28</v>
      </c>
    </row>
    <row r="84" spans="3:8" ht="19.5" thickTop="1">
      <c r="C84" s="88"/>
      <c r="D84" s="88"/>
      <c r="G84" s="88"/>
      <c r="H84" s="88"/>
    </row>
    <row r="85" spans="7:8" ht="18.75">
      <c r="G85" s="88"/>
      <c r="H85" s="88"/>
    </row>
    <row r="86" spans="7:8" ht="18.75">
      <c r="G86" s="88"/>
      <c r="H86" s="88"/>
    </row>
    <row r="87" spans="7:8" ht="18.75">
      <c r="G87" s="88"/>
      <c r="H87" s="88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34.421875" style="90" customWidth="1"/>
    <col min="2" max="2" width="8.140625" style="90" customWidth="1"/>
    <col min="3" max="3" width="12.574218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1">
      <c r="A1" s="89" t="s">
        <v>106</v>
      </c>
      <c r="B1" s="89"/>
      <c r="C1" s="89"/>
      <c r="D1" s="89"/>
      <c r="E1" s="89"/>
      <c r="F1" s="89"/>
    </row>
    <row r="2" spans="1:6" ht="21">
      <c r="A2" s="89" t="s">
        <v>107</v>
      </c>
      <c r="B2" s="89"/>
      <c r="C2" s="89"/>
      <c r="D2" s="89"/>
      <c r="E2" s="89"/>
      <c r="F2" s="89"/>
    </row>
    <row r="3" spans="1:6" ht="21">
      <c r="A3" s="91">
        <v>41912</v>
      </c>
      <c r="B3" s="91"/>
      <c r="C3" s="91"/>
      <c r="D3" s="91"/>
      <c r="E3" s="91"/>
      <c r="F3" s="91"/>
    </row>
    <row r="4" spans="1:6" ht="21">
      <c r="A4" s="92" t="s">
        <v>9</v>
      </c>
      <c r="B4" s="92" t="s">
        <v>108</v>
      </c>
      <c r="C4" s="93" t="s">
        <v>109</v>
      </c>
      <c r="D4" s="92"/>
      <c r="E4" s="92" t="s">
        <v>110</v>
      </c>
      <c r="F4" s="92"/>
    </row>
    <row r="5" spans="1:6" ht="21" customHeight="1">
      <c r="A5" s="94" t="s">
        <v>111</v>
      </c>
      <c r="B5" s="95" t="s">
        <v>112</v>
      </c>
      <c r="C5" s="96">
        <v>20</v>
      </c>
      <c r="D5" s="97" t="s">
        <v>15</v>
      </c>
      <c r="E5" s="96"/>
      <c r="F5" s="98"/>
    </row>
    <row r="6" spans="1:6" ht="21" customHeight="1">
      <c r="A6" s="94" t="s">
        <v>113</v>
      </c>
      <c r="B6" s="95" t="s">
        <v>114</v>
      </c>
      <c r="C6" s="96">
        <v>10494069</v>
      </c>
      <c r="D6" s="98">
        <v>98</v>
      </c>
      <c r="E6" s="96"/>
      <c r="F6" s="98"/>
    </row>
    <row r="7" spans="1:6" ht="21" customHeight="1">
      <c r="A7" s="99" t="s">
        <v>115</v>
      </c>
      <c r="B7" s="95" t="s">
        <v>116</v>
      </c>
      <c r="C7" s="96">
        <v>9150789</v>
      </c>
      <c r="D7" s="98">
        <v>30</v>
      </c>
      <c r="E7" s="96"/>
      <c r="F7" s="98"/>
    </row>
    <row r="8" spans="1:6" ht="21" customHeight="1">
      <c r="A8" s="99" t="s">
        <v>117</v>
      </c>
      <c r="B8" s="95" t="s">
        <v>114</v>
      </c>
      <c r="C8" s="96">
        <v>1919266</v>
      </c>
      <c r="D8" s="98">
        <v>13</v>
      </c>
      <c r="E8" s="96"/>
      <c r="F8" s="98"/>
    </row>
    <row r="9" spans="1:6" ht="21" customHeight="1">
      <c r="A9" s="99" t="s">
        <v>118</v>
      </c>
      <c r="B9" s="95" t="s">
        <v>114</v>
      </c>
      <c r="C9" s="96">
        <v>4949049</v>
      </c>
      <c r="D9" s="98">
        <v>87</v>
      </c>
      <c r="E9" s="96"/>
      <c r="F9" s="98"/>
    </row>
    <row r="10" spans="1:6" ht="21" customHeight="1">
      <c r="A10" s="94" t="s">
        <v>119</v>
      </c>
      <c r="B10" s="95" t="s">
        <v>120</v>
      </c>
      <c r="C10" s="96"/>
      <c r="D10" s="97"/>
      <c r="E10" s="96"/>
      <c r="F10" s="98"/>
    </row>
    <row r="11" spans="1:6" ht="21" customHeight="1">
      <c r="A11" s="94" t="s">
        <v>121</v>
      </c>
      <c r="B11" s="95" t="s">
        <v>37</v>
      </c>
      <c r="C11" s="96">
        <v>28290</v>
      </c>
      <c r="D11" s="97" t="s">
        <v>15</v>
      </c>
      <c r="E11" s="96"/>
      <c r="F11" s="98"/>
    </row>
    <row r="12" spans="1:6" ht="21" customHeight="1">
      <c r="A12" s="94" t="s">
        <v>122</v>
      </c>
      <c r="B12" s="95" t="s">
        <v>39</v>
      </c>
      <c r="C12" s="96"/>
      <c r="D12" s="97"/>
      <c r="E12" s="96"/>
      <c r="F12" s="98"/>
    </row>
    <row r="13" spans="1:6" ht="21" customHeight="1">
      <c r="A13" s="94" t="s">
        <v>123</v>
      </c>
      <c r="B13" s="95" t="s">
        <v>41</v>
      </c>
      <c r="C13" s="96">
        <v>10000</v>
      </c>
      <c r="D13" s="97" t="s">
        <v>15</v>
      </c>
      <c r="E13" s="96"/>
      <c r="F13" s="98"/>
    </row>
    <row r="14" spans="1:6" ht="21" customHeight="1">
      <c r="A14" s="94" t="s">
        <v>44</v>
      </c>
      <c r="B14" s="95" t="s">
        <v>45</v>
      </c>
      <c r="C14" s="96">
        <v>0</v>
      </c>
      <c r="D14" s="97" t="s">
        <v>15</v>
      </c>
      <c r="E14" s="96"/>
      <c r="F14" s="98"/>
    </row>
    <row r="15" spans="1:6" ht="21" customHeight="1">
      <c r="A15" s="94" t="s">
        <v>124</v>
      </c>
      <c r="B15" s="95" t="s">
        <v>43</v>
      </c>
      <c r="C15" s="96">
        <v>0</v>
      </c>
      <c r="D15" s="97" t="s">
        <v>15</v>
      </c>
      <c r="E15" s="96"/>
      <c r="F15" s="98"/>
    </row>
    <row r="16" spans="1:6" ht="21" customHeight="1">
      <c r="A16" s="94" t="s">
        <v>61</v>
      </c>
      <c r="B16" s="95" t="s">
        <v>62</v>
      </c>
      <c r="C16" s="96"/>
      <c r="D16" s="97"/>
      <c r="E16" s="96"/>
      <c r="F16" s="98"/>
    </row>
    <row r="17" spans="1:6" ht="21" customHeight="1">
      <c r="A17" s="94" t="s">
        <v>125</v>
      </c>
      <c r="B17" s="95" t="s">
        <v>126</v>
      </c>
      <c r="C17" s="96"/>
      <c r="D17" s="97" t="s">
        <v>15</v>
      </c>
      <c r="E17" s="96"/>
      <c r="F17" s="98"/>
    </row>
    <row r="18" spans="1:6" ht="21" customHeight="1">
      <c r="A18" s="94" t="s">
        <v>127</v>
      </c>
      <c r="B18" s="95" t="s">
        <v>59</v>
      </c>
      <c r="C18" s="96">
        <v>3306591</v>
      </c>
      <c r="D18" s="97">
        <v>82</v>
      </c>
      <c r="E18" s="96"/>
      <c r="F18" s="98"/>
    </row>
    <row r="19" spans="1:6" ht="21" customHeight="1">
      <c r="A19" s="94" t="s">
        <v>60</v>
      </c>
      <c r="B19" s="95" t="s">
        <v>128</v>
      </c>
      <c r="C19" s="96"/>
      <c r="D19" s="97"/>
      <c r="E19" s="96"/>
      <c r="F19" s="98"/>
    </row>
    <row r="20" spans="1:6" ht="21" customHeight="1">
      <c r="A20" s="94" t="s">
        <v>129</v>
      </c>
      <c r="B20" s="100">
        <v>210200</v>
      </c>
      <c r="C20" s="96"/>
      <c r="D20" s="97"/>
      <c r="E20" s="96"/>
      <c r="F20" s="98"/>
    </row>
    <row r="21" spans="1:6" ht="21" customHeight="1">
      <c r="A21" s="94" t="s">
        <v>50</v>
      </c>
      <c r="B21" s="101" t="s">
        <v>51</v>
      </c>
      <c r="C21" s="96"/>
      <c r="D21" s="97"/>
      <c r="E21" s="96"/>
      <c r="F21" s="98"/>
    </row>
    <row r="22" spans="1:6" ht="21" customHeight="1">
      <c r="A22" s="94" t="s">
        <v>52</v>
      </c>
      <c r="B22" s="101" t="s">
        <v>53</v>
      </c>
      <c r="C22" s="96"/>
      <c r="D22" s="97"/>
      <c r="E22" s="96"/>
      <c r="F22" s="98"/>
    </row>
    <row r="23" spans="1:6" ht="21" customHeight="1">
      <c r="A23" s="94" t="s">
        <v>130</v>
      </c>
      <c r="B23" s="95" t="s">
        <v>55</v>
      </c>
      <c r="C23" s="96"/>
      <c r="D23" s="97"/>
      <c r="E23" s="96">
        <v>175547</v>
      </c>
      <c r="F23" s="98">
        <v>70</v>
      </c>
    </row>
    <row r="24" spans="1:6" ht="21" customHeight="1">
      <c r="A24" s="94" t="s">
        <v>96</v>
      </c>
      <c r="B24" s="95" t="s">
        <v>57</v>
      </c>
      <c r="C24" s="96"/>
      <c r="D24" s="97"/>
      <c r="E24" s="96">
        <v>17185179</v>
      </c>
      <c r="F24" s="98">
        <v>71</v>
      </c>
    </row>
    <row r="25" spans="1:6" ht="21" customHeight="1">
      <c r="A25" s="94" t="s">
        <v>131</v>
      </c>
      <c r="B25" s="95" t="s">
        <v>132</v>
      </c>
      <c r="C25" s="96"/>
      <c r="D25" s="97"/>
      <c r="E25" s="96">
        <v>8966938</v>
      </c>
      <c r="F25" s="98">
        <v>29</v>
      </c>
    </row>
    <row r="26" spans="1:6" ht="21" customHeight="1">
      <c r="A26" s="94" t="s">
        <v>133</v>
      </c>
      <c r="B26" s="95" t="s">
        <v>134</v>
      </c>
      <c r="C26" s="96"/>
      <c r="D26" s="97"/>
      <c r="E26" s="96">
        <v>30748299</v>
      </c>
      <c r="F26" s="98">
        <v>60</v>
      </c>
    </row>
    <row r="27" spans="1:6" ht="21" customHeight="1">
      <c r="A27" s="94" t="s">
        <v>66</v>
      </c>
      <c r="B27" s="95" t="s">
        <v>67</v>
      </c>
      <c r="C27" s="96">
        <v>6377489</v>
      </c>
      <c r="D27" s="98">
        <v>14</v>
      </c>
      <c r="E27" s="96"/>
      <c r="F27" s="98"/>
    </row>
    <row r="28" spans="1:6" ht="21" customHeight="1">
      <c r="A28" s="94" t="s">
        <v>135</v>
      </c>
      <c r="B28" s="95" t="s">
        <v>69</v>
      </c>
      <c r="C28" s="102">
        <v>2381645</v>
      </c>
      <c r="D28" s="97" t="s">
        <v>15</v>
      </c>
      <c r="E28" s="96"/>
      <c r="F28" s="98"/>
    </row>
    <row r="29" spans="1:6" ht="21" customHeight="1">
      <c r="A29" s="94" t="s">
        <v>70</v>
      </c>
      <c r="B29" s="95" t="s">
        <v>71</v>
      </c>
      <c r="C29" s="102">
        <v>9768415</v>
      </c>
      <c r="D29" s="97" t="s">
        <v>15</v>
      </c>
      <c r="E29" s="96"/>
      <c r="F29" s="98"/>
    </row>
    <row r="30" spans="1:6" ht="21" customHeight="1">
      <c r="A30" s="94" t="s">
        <v>72</v>
      </c>
      <c r="B30" s="95" t="s">
        <v>73</v>
      </c>
      <c r="C30" s="96">
        <v>422352</v>
      </c>
      <c r="D30" s="97">
        <v>75</v>
      </c>
      <c r="E30" s="102"/>
      <c r="F30" s="98"/>
    </row>
    <row r="31" spans="1:6" ht="21" customHeight="1">
      <c r="A31" s="94" t="s">
        <v>74</v>
      </c>
      <c r="B31" s="95" t="s">
        <v>75</v>
      </c>
      <c r="C31" s="96">
        <v>3280497</v>
      </c>
      <c r="D31" s="98">
        <v>30</v>
      </c>
      <c r="E31" s="102"/>
      <c r="F31" s="98"/>
    </row>
    <row r="32" spans="1:6" ht="21" customHeight="1">
      <c r="A32" s="94" t="s">
        <v>76</v>
      </c>
      <c r="B32" s="95" t="s">
        <v>77</v>
      </c>
      <c r="C32" s="96">
        <v>1748785</v>
      </c>
      <c r="D32" s="98">
        <v>58</v>
      </c>
      <c r="E32" s="102"/>
      <c r="F32" s="98"/>
    </row>
    <row r="33" spans="1:6" ht="21" customHeight="1">
      <c r="A33" s="94" t="s">
        <v>78</v>
      </c>
      <c r="B33" s="95" t="s">
        <v>79</v>
      </c>
      <c r="C33" s="96">
        <v>581174</v>
      </c>
      <c r="D33" s="98">
        <v>43</v>
      </c>
      <c r="E33" s="96"/>
      <c r="F33" s="98"/>
    </row>
    <row r="34" spans="1:6" ht="21" customHeight="1">
      <c r="A34" s="94" t="s">
        <v>80</v>
      </c>
      <c r="B34" s="95" t="s">
        <v>81</v>
      </c>
      <c r="C34" s="96">
        <v>209429</v>
      </c>
      <c r="D34" s="97" t="s">
        <v>15</v>
      </c>
      <c r="E34" s="96"/>
      <c r="F34" s="98"/>
    </row>
    <row r="35" spans="1:6" ht="21" customHeight="1">
      <c r="A35" s="94" t="s">
        <v>82</v>
      </c>
      <c r="B35" s="95" t="s">
        <v>83</v>
      </c>
      <c r="C35" s="96">
        <v>1485100</v>
      </c>
      <c r="D35" s="97" t="s">
        <v>15</v>
      </c>
      <c r="E35" s="102"/>
      <c r="F35" s="98"/>
    </row>
    <row r="36" spans="1:6" ht="21" customHeight="1">
      <c r="A36" s="94" t="s">
        <v>84</v>
      </c>
      <c r="B36" s="100">
        <v>551000</v>
      </c>
      <c r="C36" s="96">
        <v>20000</v>
      </c>
      <c r="D36" s="97"/>
      <c r="E36" s="96"/>
      <c r="F36" s="98"/>
    </row>
    <row r="37" spans="1:6" ht="21" customHeight="1">
      <c r="A37" s="94" t="s">
        <v>86</v>
      </c>
      <c r="B37" s="95" t="s">
        <v>87</v>
      </c>
      <c r="C37" s="102">
        <v>943000</v>
      </c>
      <c r="D37" s="97" t="s">
        <v>15</v>
      </c>
      <c r="E37" s="96"/>
      <c r="F37" s="98"/>
    </row>
    <row r="38" spans="1:6" ht="21" customHeight="1">
      <c r="A38" s="103"/>
      <c r="B38" s="104"/>
      <c r="C38" s="105"/>
      <c r="D38" s="106"/>
      <c r="E38" s="105"/>
      <c r="F38" s="107"/>
    </row>
    <row r="39" spans="1:6" ht="21" customHeight="1" thickBot="1">
      <c r="A39" s="108"/>
      <c r="B39" s="109"/>
      <c r="C39" s="110">
        <f>SUM(C5:C38)+INT(SUM(D5:D38)/100)</f>
        <v>57075965</v>
      </c>
      <c r="D39" s="111">
        <f>MOD(SUM(D5:D38),100)</f>
        <v>30</v>
      </c>
      <c r="E39" s="110">
        <f>SUM(E5:E38)+INT(SUM(F5:F38)/100)</f>
        <v>57075965</v>
      </c>
      <c r="F39" s="111">
        <f>MOD(SUM(F5:F38),100)</f>
        <v>30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4.421875" style="90" customWidth="1"/>
    <col min="2" max="2" width="8.140625" style="90" customWidth="1"/>
    <col min="3" max="3" width="12.574218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1">
      <c r="A1" s="89" t="s">
        <v>106</v>
      </c>
      <c r="B1" s="89"/>
      <c r="C1" s="89"/>
      <c r="D1" s="89"/>
      <c r="E1" s="89"/>
      <c r="F1" s="89"/>
    </row>
    <row r="2" spans="1:6" ht="21">
      <c r="A2" s="89" t="s">
        <v>136</v>
      </c>
      <c r="B2" s="89"/>
      <c r="C2" s="89"/>
      <c r="D2" s="89"/>
      <c r="E2" s="89"/>
      <c r="F2" s="89"/>
    </row>
    <row r="3" spans="1:6" ht="21">
      <c r="A3" s="91">
        <v>41912</v>
      </c>
      <c r="B3" s="91"/>
      <c r="C3" s="91"/>
      <c r="D3" s="91"/>
      <c r="E3" s="91"/>
      <c r="F3" s="91"/>
    </row>
    <row r="4" spans="1:6" ht="21">
      <c r="A4" s="92" t="s">
        <v>9</v>
      </c>
      <c r="B4" s="92" t="s">
        <v>108</v>
      </c>
      <c r="C4" s="93" t="s">
        <v>109</v>
      </c>
      <c r="D4" s="92"/>
      <c r="E4" s="92" t="s">
        <v>110</v>
      </c>
      <c r="F4" s="92"/>
    </row>
    <row r="5" spans="1:6" ht="21" customHeight="1">
      <c r="A5" s="94" t="s">
        <v>111</v>
      </c>
      <c r="B5" s="95" t="s">
        <v>112</v>
      </c>
      <c r="C5" s="96">
        <v>20</v>
      </c>
      <c r="D5" s="97" t="s">
        <v>15</v>
      </c>
      <c r="E5" s="96"/>
      <c r="F5" s="98"/>
    </row>
    <row r="6" spans="1:6" ht="21" customHeight="1">
      <c r="A6" s="94" t="s">
        <v>113</v>
      </c>
      <c r="B6" s="95" t="s">
        <v>114</v>
      </c>
      <c r="C6" s="96">
        <v>10494069</v>
      </c>
      <c r="D6" s="98">
        <v>98</v>
      </c>
      <c r="E6" s="96"/>
      <c r="F6" s="98"/>
    </row>
    <row r="7" spans="1:6" ht="21" customHeight="1">
      <c r="A7" s="99" t="s">
        <v>115</v>
      </c>
      <c r="B7" s="95" t="s">
        <v>116</v>
      </c>
      <c r="C7" s="96">
        <v>9150789</v>
      </c>
      <c r="D7" s="98">
        <v>30</v>
      </c>
      <c r="E7" s="96"/>
      <c r="F7" s="98"/>
    </row>
    <row r="8" spans="1:6" ht="21" customHeight="1">
      <c r="A8" s="99" t="s">
        <v>117</v>
      </c>
      <c r="B8" s="95" t="s">
        <v>114</v>
      </c>
      <c r="C8" s="96">
        <v>1919266</v>
      </c>
      <c r="D8" s="98">
        <v>13</v>
      </c>
      <c r="E8" s="96"/>
      <c r="F8" s="98"/>
    </row>
    <row r="9" spans="1:6" ht="21" customHeight="1">
      <c r="A9" s="99" t="s">
        <v>118</v>
      </c>
      <c r="B9" s="95" t="s">
        <v>114</v>
      </c>
      <c r="C9" s="96">
        <v>4949049</v>
      </c>
      <c r="D9" s="98">
        <v>87</v>
      </c>
      <c r="E9" s="96"/>
      <c r="F9" s="98"/>
    </row>
    <row r="10" spans="1:6" ht="21" customHeight="1">
      <c r="A10" s="94" t="s">
        <v>119</v>
      </c>
      <c r="B10" s="95" t="s">
        <v>120</v>
      </c>
      <c r="C10" s="96"/>
      <c r="D10" s="97"/>
      <c r="E10" s="96"/>
      <c r="F10" s="98"/>
    </row>
    <row r="11" spans="1:6" ht="21" customHeight="1">
      <c r="A11" s="94" t="s">
        <v>121</v>
      </c>
      <c r="B11" s="95" t="s">
        <v>37</v>
      </c>
      <c r="C11" s="96">
        <v>28290</v>
      </c>
      <c r="D11" s="97" t="s">
        <v>15</v>
      </c>
      <c r="E11" s="96"/>
      <c r="F11" s="98"/>
    </row>
    <row r="12" spans="1:6" ht="21" customHeight="1">
      <c r="A12" s="94" t="s">
        <v>122</v>
      </c>
      <c r="B12" s="95" t="s">
        <v>39</v>
      </c>
      <c r="C12" s="96"/>
      <c r="D12" s="97"/>
      <c r="E12" s="96"/>
      <c r="F12" s="98"/>
    </row>
    <row r="13" spans="1:6" ht="21" customHeight="1">
      <c r="A13" s="94" t="s">
        <v>123</v>
      </c>
      <c r="B13" s="95" t="s">
        <v>41</v>
      </c>
      <c r="C13" s="96">
        <v>10000</v>
      </c>
      <c r="D13" s="97" t="s">
        <v>15</v>
      </c>
      <c r="E13" s="96"/>
      <c r="F13" s="98"/>
    </row>
    <row r="14" spans="1:6" ht="21" customHeight="1">
      <c r="A14" s="94" t="s">
        <v>44</v>
      </c>
      <c r="B14" s="95" t="s">
        <v>45</v>
      </c>
      <c r="C14" s="96">
        <v>0</v>
      </c>
      <c r="D14" s="97" t="s">
        <v>15</v>
      </c>
      <c r="E14" s="96"/>
      <c r="F14" s="98"/>
    </row>
    <row r="15" spans="1:6" ht="21" customHeight="1">
      <c r="A15" s="94" t="s">
        <v>124</v>
      </c>
      <c r="B15" s="95" t="s">
        <v>43</v>
      </c>
      <c r="C15" s="96">
        <v>0</v>
      </c>
      <c r="D15" s="97" t="s">
        <v>15</v>
      </c>
      <c r="E15" s="96"/>
      <c r="F15" s="98"/>
    </row>
    <row r="16" spans="1:6" ht="21" customHeight="1">
      <c r="A16" s="94" t="s">
        <v>61</v>
      </c>
      <c r="B16" s="95" t="s">
        <v>62</v>
      </c>
      <c r="C16" s="96"/>
      <c r="D16" s="97"/>
      <c r="E16" s="96"/>
      <c r="F16" s="98"/>
    </row>
    <row r="17" spans="1:6" ht="21" customHeight="1">
      <c r="A17" s="94" t="s">
        <v>125</v>
      </c>
      <c r="B17" s="95" t="s">
        <v>126</v>
      </c>
      <c r="C17" s="96"/>
      <c r="D17" s="97" t="s">
        <v>15</v>
      </c>
      <c r="E17" s="96"/>
      <c r="F17" s="98"/>
    </row>
    <row r="18" spans="1:6" ht="21" customHeight="1">
      <c r="A18" s="94" t="s">
        <v>127</v>
      </c>
      <c r="B18" s="95" t="s">
        <v>59</v>
      </c>
      <c r="C18" s="96">
        <v>3306591</v>
      </c>
      <c r="D18" s="97">
        <v>82</v>
      </c>
      <c r="E18" s="96"/>
      <c r="F18" s="98"/>
    </row>
    <row r="19" spans="1:6" ht="21" customHeight="1">
      <c r="A19" s="94" t="s">
        <v>60</v>
      </c>
      <c r="B19" s="95" t="s">
        <v>128</v>
      </c>
      <c r="C19" s="96"/>
      <c r="D19" s="97"/>
      <c r="E19" s="96"/>
      <c r="F19" s="98"/>
    </row>
    <row r="20" spans="1:6" ht="21" customHeight="1">
      <c r="A20" s="94" t="s">
        <v>129</v>
      </c>
      <c r="B20" s="100">
        <v>210200</v>
      </c>
      <c r="C20" s="96"/>
      <c r="D20" s="97"/>
      <c r="E20" s="96"/>
      <c r="F20" s="98"/>
    </row>
    <row r="21" spans="1:6" ht="21" customHeight="1">
      <c r="A21" s="94" t="s">
        <v>50</v>
      </c>
      <c r="B21" s="101" t="s">
        <v>51</v>
      </c>
      <c r="C21" s="96"/>
      <c r="D21" s="97"/>
      <c r="E21" s="96"/>
      <c r="F21" s="98"/>
    </row>
    <row r="22" spans="1:6" ht="21" customHeight="1">
      <c r="A22" s="94" t="s">
        <v>52</v>
      </c>
      <c r="B22" s="101" t="s">
        <v>53</v>
      </c>
      <c r="C22" s="96"/>
      <c r="D22" s="97"/>
      <c r="E22" s="96"/>
      <c r="F22" s="98"/>
    </row>
    <row r="23" spans="1:6" ht="21" customHeight="1">
      <c r="A23" s="94" t="s">
        <v>130</v>
      </c>
      <c r="B23" s="95" t="s">
        <v>55</v>
      </c>
      <c r="C23" s="96"/>
      <c r="D23" s="97"/>
      <c r="E23" s="96">
        <v>175547</v>
      </c>
      <c r="F23" s="98">
        <v>70</v>
      </c>
    </row>
    <row r="24" spans="1:6" ht="21" customHeight="1">
      <c r="A24" s="94" t="s">
        <v>96</v>
      </c>
      <c r="B24" s="95" t="s">
        <v>57</v>
      </c>
      <c r="C24" s="96"/>
      <c r="D24" s="97"/>
      <c r="E24" s="96">
        <v>19832988</v>
      </c>
      <c r="F24" s="98">
        <v>26</v>
      </c>
    </row>
    <row r="25" spans="1:6" ht="21" customHeight="1">
      <c r="A25" s="94" t="s">
        <v>131</v>
      </c>
      <c r="B25" s="95" t="s">
        <v>132</v>
      </c>
      <c r="C25" s="96"/>
      <c r="D25" s="97"/>
      <c r="E25" s="96">
        <v>9849541</v>
      </c>
      <c r="F25" s="98">
        <v>14</v>
      </c>
    </row>
    <row r="26" spans="1:6" ht="21" customHeight="1">
      <c r="A26" s="94" t="s">
        <v>133</v>
      </c>
      <c r="B26" s="95" t="s">
        <v>134</v>
      </c>
      <c r="C26" s="96"/>
      <c r="D26" s="97"/>
      <c r="E26" s="96"/>
      <c r="F26" s="98"/>
    </row>
    <row r="27" spans="1:6" ht="21" customHeight="1">
      <c r="A27" s="94" t="s">
        <v>66</v>
      </c>
      <c r="B27" s="95" t="s">
        <v>67</v>
      </c>
      <c r="C27" s="96"/>
      <c r="D27" s="98"/>
      <c r="E27" s="96"/>
      <c r="F27" s="98"/>
    </row>
    <row r="28" spans="1:6" ht="21" customHeight="1">
      <c r="A28" s="94" t="s">
        <v>135</v>
      </c>
      <c r="B28" s="95" t="s">
        <v>69</v>
      </c>
      <c r="C28" s="102"/>
      <c r="D28" s="97"/>
      <c r="E28" s="96"/>
      <c r="F28" s="98"/>
    </row>
    <row r="29" spans="1:6" ht="21" customHeight="1">
      <c r="A29" s="94" t="s">
        <v>70</v>
      </c>
      <c r="B29" s="95" t="s">
        <v>71</v>
      </c>
      <c r="C29" s="102"/>
      <c r="D29" s="97"/>
      <c r="E29" s="96"/>
      <c r="F29" s="98"/>
    </row>
    <row r="30" spans="1:6" ht="21" customHeight="1">
      <c r="A30" s="94" t="s">
        <v>72</v>
      </c>
      <c r="B30" s="95" t="s">
        <v>73</v>
      </c>
      <c r="C30" s="96"/>
      <c r="D30" s="97"/>
      <c r="E30" s="102"/>
      <c r="F30" s="98"/>
    </row>
    <row r="31" spans="1:6" ht="21" customHeight="1">
      <c r="A31" s="94" t="s">
        <v>74</v>
      </c>
      <c r="B31" s="95" t="s">
        <v>75</v>
      </c>
      <c r="C31" s="96"/>
      <c r="D31" s="98"/>
      <c r="E31" s="102"/>
      <c r="F31" s="98"/>
    </row>
    <row r="32" spans="1:6" ht="21" customHeight="1">
      <c r="A32" s="94" t="s">
        <v>76</v>
      </c>
      <c r="B32" s="95" t="s">
        <v>77</v>
      </c>
      <c r="C32" s="96"/>
      <c r="D32" s="98"/>
      <c r="E32" s="102"/>
      <c r="F32" s="98"/>
    </row>
    <row r="33" spans="1:6" ht="21" customHeight="1">
      <c r="A33" s="94" t="s">
        <v>78</v>
      </c>
      <c r="B33" s="95" t="s">
        <v>79</v>
      </c>
      <c r="C33" s="96"/>
      <c r="D33" s="98"/>
      <c r="E33" s="96"/>
      <c r="F33" s="98"/>
    </row>
    <row r="34" spans="1:6" ht="21" customHeight="1">
      <c r="A34" s="94" t="s">
        <v>80</v>
      </c>
      <c r="B34" s="95" t="s">
        <v>81</v>
      </c>
      <c r="C34" s="96"/>
      <c r="D34" s="97"/>
      <c r="E34" s="96"/>
      <c r="F34" s="98"/>
    </row>
    <row r="35" spans="1:6" ht="21" customHeight="1">
      <c r="A35" s="94" t="s">
        <v>82</v>
      </c>
      <c r="B35" s="95" t="s">
        <v>83</v>
      </c>
      <c r="C35" s="96"/>
      <c r="D35" s="97"/>
      <c r="E35" s="102"/>
      <c r="F35" s="98"/>
    </row>
    <row r="36" spans="1:6" ht="21" customHeight="1">
      <c r="A36" s="94" t="s">
        <v>84</v>
      </c>
      <c r="B36" s="100">
        <v>551000</v>
      </c>
      <c r="C36" s="96"/>
      <c r="D36" s="97"/>
      <c r="E36" s="96"/>
      <c r="F36" s="98"/>
    </row>
    <row r="37" spans="1:6" ht="21" customHeight="1">
      <c r="A37" s="94" t="s">
        <v>86</v>
      </c>
      <c r="B37" s="95" t="s">
        <v>87</v>
      </c>
      <c r="C37" s="102"/>
      <c r="D37" s="97"/>
      <c r="E37" s="96"/>
      <c r="F37" s="98"/>
    </row>
    <row r="38" spans="1:6" ht="21" customHeight="1">
      <c r="A38" s="103"/>
      <c r="B38" s="104"/>
      <c r="C38" s="105"/>
      <c r="D38" s="106"/>
      <c r="E38" s="105"/>
      <c r="F38" s="107"/>
    </row>
    <row r="39" spans="1:6" ht="21" customHeight="1" thickBot="1">
      <c r="A39" s="108"/>
      <c r="B39" s="109"/>
      <c r="C39" s="110">
        <f>SUM(C5:C38)+INT(SUM(D5:D38)/100)</f>
        <v>29858077</v>
      </c>
      <c r="D39" s="111">
        <f>MOD(SUM(D5:D38),100)</f>
        <v>10</v>
      </c>
      <c r="E39" s="110">
        <f>SUM(E5:E38)+INT(SUM(F5:F38)/100)</f>
        <v>29858077</v>
      </c>
      <c r="F39" s="111">
        <f>MOD(SUM(F5:F38),100)</f>
        <v>10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00390625" style="113" customWidth="1"/>
    <col min="2" max="2" width="33.00390625" style="113" customWidth="1"/>
    <col min="3" max="3" width="16.140625" style="113" customWidth="1"/>
    <col min="4" max="4" width="3.421875" style="113" customWidth="1"/>
    <col min="5" max="5" width="13.7109375" style="113" customWidth="1"/>
    <col min="6" max="16384" width="9.00390625" style="113" customWidth="1"/>
  </cols>
  <sheetData>
    <row r="1" spans="1:5" ht="22.5" customHeight="1">
      <c r="A1" s="112" t="s">
        <v>0</v>
      </c>
      <c r="B1" s="112"/>
      <c r="C1" s="112"/>
      <c r="D1" s="112"/>
      <c r="E1" s="112"/>
    </row>
    <row r="2" spans="1:5" ht="22.5" customHeight="1">
      <c r="A2" s="6" t="s">
        <v>137</v>
      </c>
      <c r="B2" s="6"/>
      <c r="C2" s="6"/>
      <c r="D2" s="6"/>
      <c r="E2" s="6"/>
    </row>
    <row r="3" spans="1:5" ht="28.5" customHeight="1">
      <c r="A3" s="6" t="s">
        <v>138</v>
      </c>
      <c r="B3" s="6"/>
      <c r="C3" s="6"/>
      <c r="D3" s="6"/>
      <c r="E3" s="6"/>
    </row>
    <row r="4" spans="1:5" ht="22.5" customHeight="1">
      <c r="A4" s="3" t="s">
        <v>139</v>
      </c>
      <c r="B4" s="90"/>
      <c r="C4" s="114" t="s">
        <v>6</v>
      </c>
      <c r="D4" s="114"/>
      <c r="E4" s="114" t="s">
        <v>140</v>
      </c>
    </row>
    <row r="5" spans="1:5" ht="22.5" customHeight="1">
      <c r="A5" s="90"/>
      <c r="B5" s="90" t="s">
        <v>141</v>
      </c>
      <c r="C5" s="115">
        <f>1896131.15+157850</f>
        <v>2053981.15</v>
      </c>
      <c r="D5" s="116"/>
      <c r="E5" s="115">
        <v>30748299.6</v>
      </c>
    </row>
    <row r="6" spans="1:5" ht="22.5" customHeight="1">
      <c r="A6" s="90"/>
      <c r="B6" s="90" t="s">
        <v>142</v>
      </c>
      <c r="C6" s="115">
        <v>404313.19</v>
      </c>
      <c r="D6" s="116"/>
      <c r="E6" s="115">
        <v>5122993.1</v>
      </c>
    </row>
    <row r="7" spans="1:5" ht="22.5" customHeight="1">
      <c r="A7" s="90"/>
      <c r="B7" s="90" t="s">
        <v>129</v>
      </c>
      <c r="C7" s="117"/>
      <c r="D7" s="90"/>
      <c r="E7" s="117"/>
    </row>
    <row r="8" spans="1:5" ht="22.5" customHeight="1">
      <c r="A8" s="90"/>
      <c r="B8" s="90" t="s">
        <v>60</v>
      </c>
      <c r="C8" s="115"/>
      <c r="D8" s="90"/>
      <c r="E8" s="115"/>
    </row>
    <row r="9" spans="1:5" ht="22.5" customHeight="1">
      <c r="A9" s="90"/>
      <c r="B9" s="90" t="s">
        <v>61</v>
      </c>
      <c r="C9" s="115"/>
      <c r="D9" s="90"/>
      <c r="E9" s="115"/>
    </row>
    <row r="10" spans="1:5" ht="22.5" customHeight="1">
      <c r="A10" s="90"/>
      <c r="B10" s="90" t="s">
        <v>50</v>
      </c>
      <c r="C10" s="115"/>
      <c r="D10" s="90"/>
      <c r="E10" s="115"/>
    </row>
    <row r="11" spans="1:5" ht="22.5" customHeight="1">
      <c r="A11" s="90"/>
      <c r="B11" s="90" t="s">
        <v>56</v>
      </c>
      <c r="C11" s="115">
        <v>579290</v>
      </c>
      <c r="D11" s="90"/>
      <c r="E11" s="115">
        <v>667500</v>
      </c>
    </row>
    <row r="12" spans="1:5" ht="22.5" customHeight="1">
      <c r="A12" s="90"/>
      <c r="B12" s="90" t="s">
        <v>143</v>
      </c>
      <c r="C12" s="117">
        <v>53900</v>
      </c>
      <c r="D12" s="90"/>
      <c r="E12" s="117">
        <v>972368</v>
      </c>
    </row>
    <row r="13" spans="1:5" ht="22.5" customHeight="1">
      <c r="A13" s="90"/>
      <c r="B13" s="90" t="s">
        <v>144</v>
      </c>
      <c r="C13" s="117">
        <v>340610</v>
      </c>
      <c r="D13" s="90"/>
      <c r="E13" s="118">
        <v>1556330</v>
      </c>
    </row>
    <row r="14" spans="1:5" ht="22.5" customHeight="1">
      <c r="A14" s="90"/>
      <c r="B14" s="90" t="s">
        <v>145</v>
      </c>
      <c r="C14" s="117"/>
      <c r="D14" s="90"/>
      <c r="E14" s="118">
        <v>540</v>
      </c>
    </row>
    <row r="15" spans="1:5" ht="22.5" customHeight="1">
      <c r="A15" s="90"/>
      <c r="B15" s="90" t="s">
        <v>146</v>
      </c>
      <c r="C15" s="117"/>
      <c r="D15" s="90"/>
      <c r="E15" s="118"/>
    </row>
    <row r="16" spans="1:5" ht="22.5" customHeight="1">
      <c r="A16" s="90"/>
      <c r="B16" s="90" t="s">
        <v>147</v>
      </c>
      <c r="C16" s="115"/>
      <c r="D16" s="90"/>
      <c r="E16" s="119">
        <v>400</v>
      </c>
    </row>
    <row r="17" spans="1:5" ht="22.5" customHeight="1">
      <c r="A17" s="90"/>
      <c r="B17" s="90" t="s">
        <v>148</v>
      </c>
      <c r="C17" s="115"/>
      <c r="D17" s="90"/>
      <c r="E17" s="119"/>
    </row>
    <row r="18" spans="1:5" ht="22.5" customHeight="1" thickBot="1">
      <c r="A18" s="120"/>
      <c r="B18" s="120"/>
      <c r="C18" s="121">
        <f>SUM(C5:C17)</f>
        <v>3432094.34</v>
      </c>
      <c r="D18" s="122"/>
      <c r="E18" s="123">
        <f>SUM(E5:E17)</f>
        <v>39068430.7</v>
      </c>
    </row>
    <row r="19" spans="1:5" ht="22.5" customHeight="1" thickTop="1">
      <c r="A19" s="3" t="s">
        <v>65</v>
      </c>
      <c r="B19" s="90"/>
      <c r="C19" s="90"/>
      <c r="D19" s="90"/>
      <c r="E19" s="124"/>
    </row>
    <row r="20" spans="1:5" ht="22.5" customHeight="1">
      <c r="A20" s="90"/>
      <c r="B20" s="90" t="s">
        <v>149</v>
      </c>
      <c r="C20" s="116">
        <f>2671990.07+410960+273000</f>
        <v>3355950.07</v>
      </c>
      <c r="D20" s="90"/>
      <c r="E20" s="116">
        <v>27217888.2</v>
      </c>
    </row>
    <row r="21" spans="1:5" ht="22.5" customHeight="1">
      <c r="A21" s="90"/>
      <c r="B21" s="90" t="s">
        <v>150</v>
      </c>
      <c r="C21" s="115">
        <v>526517.01</v>
      </c>
      <c r="D21" s="90"/>
      <c r="E21" s="115">
        <v>5227447.16</v>
      </c>
    </row>
    <row r="22" spans="1:5" ht="22.5" customHeight="1">
      <c r="A22" s="90"/>
      <c r="B22" s="90" t="s">
        <v>50</v>
      </c>
      <c r="C22" s="116">
        <v>576000</v>
      </c>
      <c r="D22" s="90"/>
      <c r="E22" s="116">
        <v>1449190</v>
      </c>
    </row>
    <row r="23" spans="1:5" ht="22.5" customHeight="1">
      <c r="A23" s="90"/>
      <c r="B23" s="90" t="s">
        <v>42</v>
      </c>
      <c r="C23" s="117">
        <v>53900</v>
      </c>
      <c r="D23" s="90"/>
      <c r="E23" s="117">
        <v>972368</v>
      </c>
    </row>
    <row r="24" spans="1:5" ht="22.5" customHeight="1">
      <c r="A24" s="90"/>
      <c r="B24" s="90" t="s">
        <v>44</v>
      </c>
      <c r="C24" s="117">
        <v>65950</v>
      </c>
      <c r="D24" s="90"/>
      <c r="E24" s="117">
        <v>1541330</v>
      </c>
    </row>
    <row r="25" spans="1:5" ht="22.5" customHeight="1">
      <c r="A25" s="90"/>
      <c r="B25" s="90" t="s">
        <v>61</v>
      </c>
      <c r="C25" s="117"/>
      <c r="D25" s="90"/>
      <c r="E25" s="117"/>
    </row>
    <row r="26" spans="1:5" ht="22.5" customHeight="1">
      <c r="A26" s="90"/>
      <c r="B26" s="90" t="s">
        <v>148</v>
      </c>
      <c r="C26" s="117">
        <v>0</v>
      </c>
      <c r="D26" s="90"/>
      <c r="E26" s="117">
        <v>411155.49</v>
      </c>
    </row>
    <row r="27" spans="1:5" ht="22.5" customHeight="1">
      <c r="A27" s="90"/>
      <c r="B27" s="90" t="s">
        <v>96</v>
      </c>
      <c r="C27" s="125">
        <v>529500</v>
      </c>
      <c r="D27" s="90"/>
      <c r="E27" s="125">
        <v>2462500</v>
      </c>
    </row>
    <row r="28" spans="1:5" ht="22.5" customHeight="1">
      <c r="A28" s="90"/>
      <c r="B28" s="90" t="s">
        <v>60</v>
      </c>
      <c r="C28" s="125"/>
      <c r="D28" s="126"/>
      <c r="E28" s="125"/>
    </row>
    <row r="29" spans="1:5" ht="22.5" customHeight="1">
      <c r="A29" s="90"/>
      <c r="B29" s="90" t="s">
        <v>145</v>
      </c>
      <c r="C29" s="115">
        <v>16290</v>
      </c>
      <c r="D29" s="126"/>
      <c r="E29" s="115">
        <v>16290</v>
      </c>
    </row>
    <row r="30" spans="1:5" ht="22.5" customHeight="1">
      <c r="A30" s="90"/>
      <c r="B30" s="90" t="s">
        <v>146</v>
      </c>
      <c r="C30" s="115"/>
      <c r="D30" s="90"/>
      <c r="E30" s="115"/>
    </row>
    <row r="31" spans="1:5" ht="22.5" customHeight="1">
      <c r="A31" s="90"/>
      <c r="B31" s="90" t="s">
        <v>147</v>
      </c>
      <c r="C31" s="115">
        <v>10000</v>
      </c>
      <c r="D31" s="90"/>
      <c r="E31" s="115">
        <v>10000</v>
      </c>
    </row>
    <row r="32" spans="1:5" ht="22.5" customHeight="1">
      <c r="A32" s="90"/>
      <c r="B32" s="90" t="s">
        <v>129</v>
      </c>
      <c r="C32" s="115"/>
      <c r="D32" s="90"/>
      <c r="E32" s="115"/>
    </row>
    <row r="33" spans="1:5" ht="22.5" customHeight="1" thickBot="1">
      <c r="A33" s="90"/>
      <c r="B33" s="90"/>
      <c r="C33" s="127">
        <f>SUM(C20:C32)</f>
        <v>5134107.08</v>
      </c>
      <c r="D33" s="90"/>
      <c r="E33" s="127">
        <f>SUM(E20:E32)</f>
        <v>39308168.85</v>
      </c>
    </row>
    <row r="34" spans="1:5" ht="23.25" customHeight="1" thickTop="1">
      <c r="A34" s="90"/>
      <c r="B34" s="90" t="s">
        <v>151</v>
      </c>
      <c r="C34" s="128">
        <f>(C18-C33)</f>
        <v>-1702012.7400000002</v>
      </c>
      <c r="D34" s="129"/>
      <c r="E34" s="129">
        <f>(E18-E33)</f>
        <v>-239738.1499999985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2015-05-07T03:52:48Z</dcterms:created>
  <dcterms:modified xsi:type="dcterms:W3CDTF">2015-05-07T04:00:54Z</dcterms:modified>
  <cp:category/>
  <cp:version/>
  <cp:contentType/>
  <cp:contentStatus/>
</cp:coreProperties>
</file>